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475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Лист1!$9:$9</definedName>
    <definedName name="_xlnm.Print_Area" localSheetId="0">Лист1!$A$1:$U$175</definedName>
  </definedNames>
  <calcPr calcId="152511"/>
</workbook>
</file>

<file path=xl/calcChain.xml><?xml version="1.0" encoding="utf-8"?>
<calcChain xmlns="http://schemas.openxmlformats.org/spreadsheetml/2006/main">
  <c r="N36" i="1" l="1"/>
  <c r="K35" i="1" l="1"/>
  <c r="J121" i="1" l="1"/>
  <c r="J44" i="1" l="1"/>
  <c r="J45" i="1"/>
  <c r="K32" i="1" l="1"/>
  <c r="M33" i="1"/>
  <c r="N33" i="1"/>
  <c r="O33" i="1"/>
  <c r="P33" i="1"/>
  <c r="K37" i="1"/>
  <c r="K46" i="1" s="1"/>
  <c r="P36" i="1" l="1"/>
  <c r="P32" i="1" s="1"/>
  <c r="O36" i="1"/>
  <c r="O32" i="1" s="1"/>
  <c r="N32" i="1"/>
  <c r="M36" i="1"/>
  <c r="M32" i="1" s="1"/>
  <c r="L35" i="1"/>
  <c r="L32" i="1" s="1"/>
  <c r="L37" i="1" l="1"/>
  <c r="K33" i="1"/>
  <c r="L46" i="1" l="1"/>
  <c r="J46" i="1" s="1"/>
  <c r="J43" i="1" s="1"/>
  <c r="M43" i="1"/>
  <c r="N43" i="1"/>
  <c r="O43" i="1"/>
  <c r="P43" i="1"/>
  <c r="K43" i="1"/>
  <c r="L43" i="1" l="1"/>
  <c r="L33" i="1"/>
  <c r="M60" i="1"/>
  <c r="L60" i="1"/>
  <c r="K60" i="1"/>
  <c r="K71" i="1"/>
  <c r="J173" i="1" l="1"/>
  <c r="J171" i="1"/>
  <c r="J170" i="1" s="1"/>
  <c r="P170" i="1"/>
  <c r="O170" i="1"/>
  <c r="N170" i="1"/>
  <c r="M170" i="1"/>
  <c r="L170" i="1"/>
  <c r="K170" i="1"/>
  <c r="P169" i="1"/>
  <c r="O169" i="1"/>
  <c r="O132" i="1" s="1"/>
  <c r="O18" i="1" s="1"/>
  <c r="N169" i="1"/>
  <c r="M169" i="1"/>
  <c r="M132" i="1" s="1"/>
  <c r="L169" i="1"/>
  <c r="K169" i="1"/>
  <c r="P168" i="1"/>
  <c r="O168" i="1"/>
  <c r="N168" i="1"/>
  <c r="M168" i="1"/>
  <c r="L168" i="1"/>
  <c r="L166" i="1" s="1"/>
  <c r="K168" i="1"/>
  <c r="P167" i="1"/>
  <c r="O167" i="1"/>
  <c r="O130" i="1" s="1"/>
  <c r="N167" i="1"/>
  <c r="J164" i="1"/>
  <c r="J163" i="1"/>
  <c r="J162" i="1"/>
  <c r="J161" i="1"/>
  <c r="P160" i="1"/>
  <c r="O160" i="1"/>
  <c r="N160" i="1"/>
  <c r="M160" i="1"/>
  <c r="L160" i="1"/>
  <c r="K160" i="1"/>
  <c r="J159" i="1"/>
  <c r="J158" i="1"/>
  <c r="J157" i="1"/>
  <c r="J156" i="1"/>
  <c r="P155" i="1"/>
  <c r="O155" i="1"/>
  <c r="N155" i="1"/>
  <c r="M155" i="1"/>
  <c r="L155" i="1"/>
  <c r="K155" i="1"/>
  <c r="J154" i="1"/>
  <c r="J153" i="1"/>
  <c r="J152" i="1"/>
  <c r="J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J144" i="1"/>
  <c r="P143" i="1"/>
  <c r="O143" i="1"/>
  <c r="O140" i="1" s="1"/>
  <c r="J142" i="1"/>
  <c r="J141" i="1"/>
  <c r="N140" i="1"/>
  <c r="M140" i="1"/>
  <c r="L140" i="1"/>
  <c r="K140" i="1"/>
  <c r="L139" i="1"/>
  <c r="K139" i="1"/>
  <c r="O138" i="1"/>
  <c r="O131" i="1" s="1"/>
  <c r="N138" i="1"/>
  <c r="M138" i="1"/>
  <c r="L138" i="1"/>
  <c r="P137" i="1"/>
  <c r="P130" i="1" s="1"/>
  <c r="O137" i="1"/>
  <c r="N137" i="1"/>
  <c r="M137" i="1"/>
  <c r="M130" i="1" s="1"/>
  <c r="J136" i="1"/>
  <c r="K135" i="1"/>
  <c r="P132" i="1"/>
  <c r="P18" i="1" s="1"/>
  <c r="N132" i="1"/>
  <c r="N18" i="1" s="1"/>
  <c r="L132" i="1"/>
  <c r="L130" i="1"/>
  <c r="K130" i="1"/>
  <c r="J128" i="1"/>
  <c r="J127" i="1"/>
  <c r="P126" i="1"/>
  <c r="O126" i="1"/>
  <c r="N126" i="1"/>
  <c r="M126" i="1"/>
  <c r="L126" i="1"/>
  <c r="K126" i="1"/>
  <c r="J125" i="1"/>
  <c r="J124" i="1"/>
  <c r="J123" i="1"/>
  <c r="P122" i="1"/>
  <c r="O122" i="1"/>
  <c r="N122" i="1"/>
  <c r="M122" i="1"/>
  <c r="L122" i="1"/>
  <c r="K122" i="1"/>
  <c r="J120" i="1"/>
  <c r="P119" i="1"/>
  <c r="O119" i="1"/>
  <c r="N119" i="1"/>
  <c r="M119" i="1"/>
  <c r="L119" i="1"/>
  <c r="K119" i="1"/>
  <c r="J118" i="1"/>
  <c r="J117" i="1"/>
  <c r="J116" i="1"/>
  <c r="P115" i="1"/>
  <c r="O115" i="1"/>
  <c r="N115" i="1"/>
  <c r="M115" i="1"/>
  <c r="L115" i="1"/>
  <c r="K115" i="1"/>
  <c r="J114" i="1"/>
  <c r="J113" i="1"/>
  <c r="P112" i="1"/>
  <c r="O112" i="1"/>
  <c r="N112" i="1"/>
  <c r="M112" i="1"/>
  <c r="L112" i="1"/>
  <c r="K112" i="1"/>
  <c r="J111" i="1"/>
  <c r="J110" i="1"/>
  <c r="J109" i="1" s="1"/>
  <c r="P109" i="1"/>
  <c r="O109" i="1"/>
  <c r="N109" i="1"/>
  <c r="M109" i="1"/>
  <c r="L109" i="1"/>
  <c r="K109" i="1"/>
  <c r="J108" i="1"/>
  <c r="J107" i="1"/>
  <c r="P106" i="1"/>
  <c r="O106" i="1"/>
  <c r="N106" i="1"/>
  <c r="M106" i="1"/>
  <c r="L106" i="1"/>
  <c r="K106" i="1"/>
  <c r="P105" i="1"/>
  <c r="O105" i="1"/>
  <c r="N105" i="1"/>
  <c r="M105" i="1"/>
  <c r="M28" i="1" s="1"/>
  <c r="M19" i="1" s="1"/>
  <c r="L105" i="1"/>
  <c r="L28" i="1" s="1"/>
  <c r="L19" i="1" s="1"/>
  <c r="K105" i="1"/>
  <c r="P104" i="1"/>
  <c r="O104" i="1"/>
  <c r="N104" i="1"/>
  <c r="M104" i="1"/>
  <c r="L104" i="1"/>
  <c r="K104" i="1"/>
  <c r="P103" i="1"/>
  <c r="O103" i="1"/>
  <c r="N103" i="1"/>
  <c r="M103" i="1"/>
  <c r="M102" i="1" s="1"/>
  <c r="L103" i="1"/>
  <c r="K103" i="1"/>
  <c r="J100" i="1"/>
  <c r="J99" i="1"/>
  <c r="P98" i="1"/>
  <c r="O98" i="1"/>
  <c r="N98" i="1"/>
  <c r="M98" i="1"/>
  <c r="L98" i="1"/>
  <c r="K98" i="1"/>
  <c r="J88" i="1"/>
  <c r="J87" i="1"/>
  <c r="J86" i="1"/>
  <c r="P85" i="1"/>
  <c r="O85" i="1"/>
  <c r="N85" i="1"/>
  <c r="M85" i="1"/>
  <c r="K85" i="1"/>
  <c r="K84" i="1"/>
  <c r="J84" i="1" s="1"/>
  <c r="K83" i="1"/>
  <c r="J83" i="1" s="1"/>
  <c r="P82" i="1"/>
  <c r="P79" i="1" s="1"/>
  <c r="O82" i="1"/>
  <c r="N82" i="1"/>
  <c r="M82" i="1"/>
  <c r="L82" i="1"/>
  <c r="L79" i="1" s="1"/>
  <c r="K82" i="1"/>
  <c r="K81" i="1"/>
  <c r="P80" i="1"/>
  <c r="O80" i="1"/>
  <c r="O22" i="1" s="1"/>
  <c r="O12" i="1" s="1"/>
  <c r="N80" i="1"/>
  <c r="M80" i="1"/>
  <c r="M22" i="1" s="1"/>
  <c r="M12" i="1" s="1"/>
  <c r="L80" i="1"/>
  <c r="K80" i="1"/>
  <c r="Q79" i="1"/>
  <c r="Q146" i="1" s="1"/>
  <c r="J75" i="1"/>
  <c r="Q74" i="1"/>
  <c r="P74" i="1"/>
  <c r="O74" i="1"/>
  <c r="N74" i="1"/>
  <c r="M74" i="1"/>
  <c r="L74" i="1"/>
  <c r="K74" i="1"/>
  <c r="J74" i="1"/>
  <c r="J73" i="1"/>
  <c r="J72" i="1"/>
  <c r="Q71" i="1"/>
  <c r="P71" i="1"/>
  <c r="O71" i="1"/>
  <c r="N71" i="1"/>
  <c r="M71" i="1"/>
  <c r="L71" i="1"/>
  <c r="J70" i="1"/>
  <c r="J69" i="1"/>
  <c r="P68" i="1"/>
  <c r="O68" i="1"/>
  <c r="N68" i="1"/>
  <c r="M68" i="1"/>
  <c r="L68" i="1"/>
  <c r="K68" i="1"/>
  <c r="J66" i="1"/>
  <c r="J65" i="1"/>
  <c r="J64" i="1"/>
  <c r="Q63" i="1"/>
  <c r="Q68" i="1" s="1"/>
  <c r="P63" i="1"/>
  <c r="O63" i="1"/>
  <c r="N63" i="1"/>
  <c r="M63" i="1"/>
  <c r="L63" i="1"/>
  <c r="K63" i="1"/>
  <c r="J62" i="1"/>
  <c r="J61" i="1"/>
  <c r="L52" i="1"/>
  <c r="Q59" i="1"/>
  <c r="P59" i="1"/>
  <c r="O59" i="1"/>
  <c r="N59" i="1"/>
  <c r="M59" i="1"/>
  <c r="L59" i="1"/>
  <c r="K59" i="1"/>
  <c r="J58" i="1"/>
  <c r="J57" i="1"/>
  <c r="P56" i="1"/>
  <c r="O56" i="1"/>
  <c r="N56" i="1"/>
  <c r="M56" i="1"/>
  <c r="L56" i="1"/>
  <c r="K56" i="1"/>
  <c r="P54" i="1"/>
  <c r="O54" i="1"/>
  <c r="N54" i="1"/>
  <c r="M54" i="1"/>
  <c r="L54" i="1"/>
  <c r="K54" i="1"/>
  <c r="P53" i="1"/>
  <c r="O53" i="1"/>
  <c r="O25" i="1" s="1"/>
  <c r="O15" i="1" s="1"/>
  <c r="N53" i="1"/>
  <c r="N25" i="1" s="1"/>
  <c r="M53" i="1"/>
  <c r="M25" i="1" s="1"/>
  <c r="L53" i="1"/>
  <c r="K53" i="1"/>
  <c r="K25" i="1" s="1"/>
  <c r="P52" i="1"/>
  <c r="O52" i="1"/>
  <c r="O23" i="1" s="1"/>
  <c r="O13" i="1" s="1"/>
  <c r="N52" i="1"/>
  <c r="M52" i="1"/>
  <c r="K52" i="1"/>
  <c r="K23" i="1" s="1"/>
  <c r="K13" i="1" s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O21" i="1" s="1"/>
  <c r="N49" i="1"/>
  <c r="M49" i="1"/>
  <c r="L49" i="1"/>
  <c r="K49" i="1"/>
  <c r="K21" i="1" s="1"/>
  <c r="K11" i="1" s="1"/>
  <c r="J41" i="1"/>
  <c r="J40" i="1"/>
  <c r="J39" i="1"/>
  <c r="J38" i="1" s="1"/>
  <c r="P38" i="1"/>
  <c r="O38" i="1"/>
  <c r="N38" i="1"/>
  <c r="M38" i="1"/>
  <c r="L38" i="1"/>
  <c r="K38" i="1"/>
  <c r="J37" i="1"/>
  <c r="J36" i="1"/>
  <c r="J35" i="1"/>
  <c r="P34" i="1"/>
  <c r="O34" i="1"/>
  <c r="N34" i="1"/>
  <c r="M34" i="1"/>
  <c r="L34" i="1"/>
  <c r="K34" i="1"/>
  <c r="M31" i="1"/>
  <c r="N31" i="1"/>
  <c r="P28" i="1"/>
  <c r="P19" i="1" s="1"/>
  <c r="O28" i="1"/>
  <c r="O19" i="1" s="1"/>
  <c r="N28" i="1"/>
  <c r="K28" i="1"/>
  <c r="P27" i="1"/>
  <c r="P17" i="1" s="1"/>
  <c r="O27" i="1"/>
  <c r="O17" i="1" s="1"/>
  <c r="N27" i="1"/>
  <c r="N17" i="1" s="1"/>
  <c r="M27" i="1"/>
  <c r="M17" i="1" s="1"/>
  <c r="L27" i="1"/>
  <c r="K27" i="1"/>
  <c r="K17" i="1" s="1"/>
  <c r="P26" i="1"/>
  <c r="P16" i="1" s="1"/>
  <c r="O26" i="1"/>
  <c r="O16" i="1" s="1"/>
  <c r="N26" i="1"/>
  <c r="M26" i="1"/>
  <c r="M16" i="1" s="1"/>
  <c r="L26" i="1"/>
  <c r="M24" i="1"/>
  <c r="M14" i="1" s="1"/>
  <c r="L24" i="1"/>
  <c r="L14" i="1" s="1"/>
  <c r="K24" i="1"/>
  <c r="K14" i="1" s="1"/>
  <c r="P22" i="1"/>
  <c r="P12" i="1" s="1"/>
  <c r="N22" i="1"/>
  <c r="N12" i="1" s="1"/>
  <c r="L22" i="1"/>
  <c r="L12" i="1" s="1"/>
  <c r="N19" i="1"/>
  <c r="L18" i="1"/>
  <c r="N16" i="1"/>
  <c r="L16" i="1"/>
  <c r="P14" i="1"/>
  <c r="O14" i="1"/>
  <c r="N14" i="1"/>
  <c r="P23" i="1" l="1"/>
  <c r="P13" i="1" s="1"/>
  <c r="O11" i="1"/>
  <c r="N23" i="1"/>
  <c r="N13" i="1" s="1"/>
  <c r="L23" i="1"/>
  <c r="L13" i="1" s="1"/>
  <c r="N79" i="1"/>
  <c r="J104" i="1"/>
  <c r="N131" i="1"/>
  <c r="N15" i="1" s="1"/>
  <c r="J143" i="1"/>
  <c r="J68" i="1"/>
  <c r="J85" i="1"/>
  <c r="J115" i="1"/>
  <c r="J122" i="1"/>
  <c r="J126" i="1"/>
  <c r="J106" i="1"/>
  <c r="L131" i="1"/>
  <c r="L129" i="1" s="1"/>
  <c r="J139" i="1"/>
  <c r="N135" i="1"/>
  <c r="J149" i="1"/>
  <c r="P146" i="1"/>
  <c r="O166" i="1"/>
  <c r="K166" i="1"/>
  <c r="O79" i="1"/>
  <c r="J148" i="1"/>
  <c r="J53" i="1"/>
  <c r="M21" i="1"/>
  <c r="M11" i="1" s="1"/>
  <c r="K26" i="1"/>
  <c r="K16" i="1" s="1"/>
  <c r="J16" i="1" s="1"/>
  <c r="J28" i="1"/>
  <c r="M48" i="1"/>
  <c r="M79" i="1"/>
  <c r="N102" i="1"/>
  <c r="J112" i="1"/>
  <c r="J119" i="1"/>
  <c r="O135" i="1"/>
  <c r="J155" i="1"/>
  <c r="J33" i="1"/>
  <c r="J80" i="1"/>
  <c r="J82" i="1"/>
  <c r="J103" i="1"/>
  <c r="L102" i="1"/>
  <c r="P102" i="1"/>
  <c r="K131" i="1"/>
  <c r="K15" i="1" s="1"/>
  <c r="L146" i="1"/>
  <c r="J169" i="1"/>
  <c r="K31" i="1"/>
  <c r="O31" i="1"/>
  <c r="J63" i="1"/>
  <c r="M135" i="1"/>
  <c r="N146" i="1"/>
  <c r="P166" i="1"/>
  <c r="P31" i="1"/>
  <c r="L21" i="1"/>
  <c r="L11" i="1" s="1"/>
  <c r="K19" i="1"/>
  <c r="J19" i="1" s="1"/>
  <c r="O20" i="1"/>
  <c r="M23" i="1"/>
  <c r="M13" i="1" s="1"/>
  <c r="J13" i="1" s="1"/>
  <c r="J34" i="1"/>
  <c r="J50" i="1"/>
  <c r="O48" i="1"/>
  <c r="J56" i="1"/>
  <c r="K79" i="1"/>
  <c r="J79" i="1" s="1"/>
  <c r="Q98" i="1"/>
  <c r="J98" i="1"/>
  <c r="Q102" i="1"/>
  <c r="J105" i="1"/>
  <c r="J102" i="1" s="1"/>
  <c r="O102" i="1"/>
  <c r="N130" i="1"/>
  <c r="N129" i="1" s="1"/>
  <c r="M131" i="1"/>
  <c r="M15" i="1" s="1"/>
  <c r="Q135" i="1"/>
  <c r="P138" i="1"/>
  <c r="P131" i="1" s="1"/>
  <c r="P129" i="1" s="1"/>
  <c r="J147" i="1"/>
  <c r="Q150" i="1"/>
  <c r="J150" i="1"/>
  <c r="J160" i="1"/>
  <c r="Q160" i="1"/>
  <c r="J167" i="1"/>
  <c r="J49" i="1"/>
  <c r="P21" i="1"/>
  <c r="P11" i="1" s="1"/>
  <c r="Q85" i="1"/>
  <c r="Q89" i="1"/>
  <c r="Q126" i="1"/>
  <c r="O129" i="1"/>
  <c r="J140" i="1"/>
  <c r="M146" i="1"/>
  <c r="O146" i="1"/>
  <c r="Q155" i="1"/>
  <c r="Q166" i="1"/>
  <c r="J51" i="1"/>
  <c r="M20" i="1"/>
  <c r="J24" i="1"/>
  <c r="J14" i="1"/>
  <c r="J71" i="1"/>
  <c r="J23" i="1"/>
  <c r="N48" i="1"/>
  <c r="O10" i="1"/>
  <c r="J26" i="1"/>
  <c r="J52" i="1"/>
  <c r="L17" i="1"/>
  <c r="J17" i="1" s="1"/>
  <c r="J27" i="1"/>
  <c r="M18" i="1"/>
  <c r="M129" i="1"/>
  <c r="L25" i="1"/>
  <c r="P25" i="1"/>
  <c r="L31" i="1"/>
  <c r="K48" i="1"/>
  <c r="J60" i="1"/>
  <c r="J59" i="1" s="1"/>
  <c r="K102" i="1"/>
  <c r="J137" i="1"/>
  <c r="P140" i="1"/>
  <c r="M166" i="1"/>
  <c r="N21" i="1"/>
  <c r="K22" i="1"/>
  <c r="J32" i="1"/>
  <c r="L48" i="1"/>
  <c r="P48" i="1"/>
  <c r="J81" i="1"/>
  <c r="Q109" i="1"/>
  <c r="Q115" i="1"/>
  <c r="Q122" i="1"/>
  <c r="K132" i="1"/>
  <c r="K129" i="1" s="1"/>
  <c r="L135" i="1"/>
  <c r="J138" i="1"/>
  <c r="Q140" i="1"/>
  <c r="K146" i="1"/>
  <c r="N166" i="1"/>
  <c r="Q170" i="1"/>
  <c r="Q106" i="1"/>
  <c r="Q112" i="1"/>
  <c r="J166" i="1" l="1"/>
  <c r="P15" i="1"/>
  <c r="P10" i="1" s="1"/>
  <c r="J131" i="1"/>
  <c r="P135" i="1"/>
  <c r="J146" i="1"/>
  <c r="J31" i="1"/>
  <c r="L20" i="1"/>
  <c r="J21" i="1"/>
  <c r="M10" i="1"/>
  <c r="J129" i="1"/>
  <c r="J130" i="1"/>
  <c r="J48" i="1"/>
  <c r="L15" i="1"/>
  <c r="J25" i="1"/>
  <c r="P20" i="1"/>
  <c r="K18" i="1"/>
  <c r="J18" i="1" s="1"/>
  <c r="J132" i="1"/>
  <c r="K12" i="1"/>
  <c r="J22" i="1"/>
  <c r="J135" i="1"/>
  <c r="K20" i="1"/>
  <c r="N11" i="1"/>
  <c r="N10" i="1" s="1"/>
  <c r="N20" i="1"/>
  <c r="L10" i="1"/>
  <c r="J20" i="1" l="1"/>
  <c r="J15" i="1"/>
  <c r="J11" i="1"/>
  <c r="J12" i="1"/>
  <c r="K10" i="1"/>
  <c r="J10" i="1" l="1"/>
</calcChain>
</file>

<file path=xl/sharedStrings.xml><?xml version="1.0" encoding="utf-8"?>
<sst xmlns="http://schemas.openxmlformats.org/spreadsheetml/2006/main" count="969" uniqueCount="259">
  <si>
    <t xml:space="preserve"> ПЛАН
реализации и финансовое обеспечение государственной программы
"Развитие и поддержка малого и среднего предпринимательства в Республике Башкортостан"</t>
  </si>
  <si>
    <t>№                   п/п</t>
  </si>
  <si>
    <t xml:space="preserve">Наименование государственной программы (подпрограммы, основного 
мероприятия, мероприятия)
</t>
  </si>
  <si>
    <t>Ответственный исполнитель, соисполнитель</t>
  </si>
  <si>
    <t xml:space="preserve">Источник 
финансирования государственной программы
</t>
  </si>
  <si>
    <t>Расходы по годам реализации государственной программы, 
тыс. рублей</t>
  </si>
  <si>
    <t>Срок реализации мероприятия</t>
  </si>
  <si>
    <t>Целевой индикатор и показатель государственной программы</t>
  </si>
  <si>
    <t xml:space="preserve">Целевой индикатор и показатель подпрограммы, для достижения которого реализуется мероприятие </t>
  </si>
  <si>
    <t>Вед</t>
  </si>
  <si>
    <t>РзПр</t>
  </si>
  <si>
    <t>ЦСР</t>
  </si>
  <si>
    <t>ВР</t>
  </si>
  <si>
    <t>БА</t>
  </si>
  <si>
    <t>Всего</t>
  </si>
  <si>
    <t>А</t>
  </si>
  <si>
    <t xml:space="preserve">ГК РБ ПТ; 
ММПС РБ;
МПИП РБ;                                         ГК РБ ВЭС;                      АНО «Агентство Республики Башкортостан по развитию малого и среднего предпринимательства» (по согласованию);                                 
администрации МР и ГО РБ (по согласованию)
</t>
  </si>
  <si>
    <t>Всего по государственной программе,             в том числе:</t>
  </si>
  <si>
    <t>х</t>
  </si>
  <si>
    <t xml:space="preserve"> </t>
  </si>
  <si>
    <t>бюджет РБ</t>
  </si>
  <si>
    <t>06.0.00.00000</t>
  </si>
  <si>
    <t>федеральный бюджет</t>
  </si>
  <si>
    <t>местные бюджеты</t>
  </si>
  <si>
    <t>внебюджетные источники**</t>
  </si>
  <si>
    <t>1</t>
  </si>
  <si>
    <t xml:space="preserve">ГК РБ ПТ; 
ММПС РБ;
МПИП РБ;                          ГК РБ ВЭС
</t>
  </si>
  <si>
    <t>Итого,                  в том числе:</t>
  </si>
  <si>
    <t>06.1.00.00000</t>
  </si>
  <si>
    <t xml:space="preserve">ГК РБ ПТ                      </t>
  </si>
  <si>
    <t>2019-2024</t>
  </si>
  <si>
    <t>1.1., 1.2.</t>
  </si>
  <si>
    <t>06.1.01.00000</t>
  </si>
  <si>
    <t>ГК РБ ПТ</t>
  </si>
  <si>
    <t>0412</t>
  </si>
  <si>
    <t>06.1.01.R5270</t>
  </si>
  <si>
    <t>5998.132</t>
  </si>
  <si>
    <t>06.1.01.43450</t>
  </si>
  <si>
    <t>1.1.2</t>
  </si>
  <si>
    <t>5998.133</t>
  </si>
  <si>
    <t>2019 год – 125; 
2020 год – 125; 
2021 год – 125; 
2022 год – 125; 
2023 год – 125; 
2024 год – 125</t>
  </si>
  <si>
    <t xml:space="preserve">ГК РБ ПТ;                             МПИП РБ;                               ГК РБ ВЭС    </t>
  </si>
  <si>
    <t>1, 2</t>
  </si>
  <si>
    <t xml:space="preserve"> 1.3., 1.4.</t>
  </si>
  <si>
    <t>06.1.02.00000</t>
  </si>
  <si>
    <t>Итого,                              в том числе:</t>
  </si>
  <si>
    <t>1.3.</t>
  </si>
  <si>
    <t>2019 год – 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 год – 2; 
2021 год – 2; 
2022 год – 2; 
2023 год – 2; 
2024 год – 2</t>
  </si>
  <si>
    <t>06.1.02.43450</t>
  </si>
  <si>
    <t>5998.134</t>
  </si>
  <si>
    <t xml:space="preserve">МПИП РБ                                    </t>
  </si>
  <si>
    <t>2019 год – 50; 
2020 год – 50; 
2021 год – 50; 
2022 год – 50; 
2023 год – 50; 
2024 год – 50</t>
  </si>
  <si>
    <t>5433.000</t>
  </si>
  <si>
    <t>1.4.</t>
  </si>
  <si>
    <t>06.1.02.R5270</t>
  </si>
  <si>
    <t>5998.135</t>
  </si>
  <si>
    <t>2019 год – 35; 
2020 год – 35; 
2021 год – 35; 
2022 год – 35; 
2023 год – 35; 
2024 год – 35</t>
  </si>
  <si>
    <t>1.2.4</t>
  </si>
  <si>
    <t>2</t>
  </si>
  <si>
    <t>2019 год – 5; 
2020 год – 5; 
2021 год – 5; 
2022 год – 5; 
2023 год – 5; 
2024 год – 5</t>
  </si>
  <si>
    <t>5998.136</t>
  </si>
  <si>
    <t>1.2.5</t>
  </si>
  <si>
    <t>Создание и (или) развитие инфраструктуры поддержки субъектов малого и среднего предпринимательства,  направленной на оказание консультационной поддержки, центров (агентств) координации поддержки экспортно ориентированных субъектов малого и среднего предпринимательства</t>
  </si>
  <si>
    <t xml:space="preserve">ГК РБ ВЭС              </t>
  </si>
  <si>
    <t>2019 год – 45; 
2020 год – 45; 
2021 год – 45; 
2022 год – 45; 
2023 год – 45; 
2024 год – 45</t>
  </si>
  <si>
    <t>5998.137</t>
  </si>
  <si>
    <t>1.2.6</t>
  </si>
  <si>
    <t>ГК РБ ПТ; АНО «Агентство Республики Башкортостан по развитию малого и среднего предпринимательства» (по согласованию)</t>
  </si>
  <si>
    <t>2.0.</t>
  </si>
  <si>
    <t>2019 год – 10;
2020 год – 11;
2021 год – 12; 
2022 год – 13;
2023 год – 14;
2024 год – 15</t>
  </si>
  <si>
    <t>5998.138</t>
  </si>
  <si>
    <t>Цель подпрограммы: увеличить вклад предпринимательства в социально-экономическое развитие республики</t>
  </si>
  <si>
    <t>Задача подпрограммы: вовлечь молодежь в предпринимательство</t>
  </si>
  <si>
    <t>ММПС РБ;                            МПИП РБ</t>
  </si>
  <si>
    <t>3, 4</t>
  </si>
  <si>
    <t>1.5.</t>
  </si>
  <si>
    <t>06.1.03.00000</t>
  </si>
  <si>
    <t>1.3.1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</si>
  <si>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</si>
  <si>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ММПС РБ</t>
  </si>
  <si>
    <t>количество  мероприятий, ед.</t>
  </si>
  <si>
    <t>2019 год - 13;                            2020 год - 13;                              2021 год - 13;                             2022 год - 13;                           2023 год - 13;                            2024 год - 13</t>
  </si>
  <si>
    <t>06.1.03.43450</t>
  </si>
  <si>
    <t>3820.000</t>
  </si>
  <si>
    <t>06.1.03.R5270</t>
  </si>
  <si>
    <t>1.3.2</t>
  </si>
  <si>
    <t>Проведение информационной кампании, направленной на вовлечение молодежи в предпринимательскую деятельность, конкурсов и мероприятий, в том числе участие в межрегиональных, общероссийских и международных мероприятиях, направленных на поддержку и развитие молодежного предпринимательства</t>
  </si>
  <si>
    <t>2019 год -  5000;                             2020 год -  5000;                               2021 год -  5000;                            2022 год -  5000;                            2023 год -  5000;                          2024 год -  5000</t>
  </si>
  <si>
    <t>1.3.3</t>
  </si>
  <si>
    <t>1.6.</t>
  </si>
  <si>
    <t>количество слушателей, принявших участие в обучении, чел.</t>
  </si>
  <si>
    <t>2019 год - 800;                          2020 год - 1000;                          2021 год - 1000;                          2022 год - 1000;                             2023 год - 1000;                         2024 год - 1000</t>
  </si>
  <si>
    <t>1.3.4</t>
  </si>
  <si>
    <t>Консультационная поддержка физическим лицам до 30 лет (включительно), а также субьектам молодежного предпринимательства</t>
  </si>
  <si>
    <t>1.7.</t>
  </si>
  <si>
    <t xml:space="preserve">2019 год - 150;                          2020 год - 150;                           2021 год - 150;                             2022 год - 150;                                2023 год - 150;                           2024 год - 150 </t>
  </si>
  <si>
    <t>1.3.5</t>
  </si>
  <si>
    <t>МПИП РБ</t>
  </si>
  <si>
    <t>5998.139</t>
  </si>
  <si>
    <t>Задача подпрограммы: популяризировать и повысить престиж предпринимательской деятельности</t>
  </si>
  <si>
    <t>5, 6</t>
  </si>
  <si>
    <t xml:space="preserve"> 1.8., 1.9.</t>
  </si>
  <si>
    <t>06.1.04.00000</t>
  </si>
  <si>
    <t>Организация краткосрочных образовательных курсов для начинающих предпринимателей</t>
  </si>
  <si>
    <t>1.8.</t>
  </si>
  <si>
    <t>2019 год – 100; 
2020 год – 100; 
2021 год – 100; 
2022 год – 100; 
2023 год – 100; 
2024 год – 100</t>
  </si>
  <si>
    <t>06.1.04.43450</t>
  </si>
  <si>
    <t>5998.140</t>
  </si>
  <si>
    <t>Проведение Недели предпринимательства Республики Башкортостан</t>
  </si>
  <si>
    <t>ГК РБ ПТ;                              АНО «Агентство Республики Башкортостан по развитию малого и среднего предпринимательства» (по согласованию)</t>
  </si>
  <si>
    <t>2019 год – 1000; 
2020 год – 1000; 
2021 год – 1000; 
2022 год – 1000; 
2023 год – 1000; 
2024 год – 1000</t>
  </si>
  <si>
    <t>5998.141</t>
  </si>
  <si>
    <t>5998.142</t>
  </si>
  <si>
    <t>Проведение Форума малого бизнеса регионов стран – участниц ШОС и БРИКС</t>
  </si>
  <si>
    <t>ГК РБ ПТ;
АНО «Агентство Республики Башкортостан по развитию малого и среднего предпринимательства» (по согласованию)</t>
  </si>
  <si>
    <t>Итого,                                   в том числе:</t>
  </si>
  <si>
    <t xml:space="preserve">2019 год – не менее 1000;                                                                                                         2020 год – не менее 1000; 
2021 год – не менее 1000; 
2022 год – не менее 1000;  
2023 год – не менее 1000;  
2024 год – не менее 1000  </t>
  </si>
  <si>
    <t>5750.000</t>
  </si>
  <si>
    <t>5998.143</t>
  </si>
  <si>
    <t>5998.144</t>
  </si>
  <si>
    <t>Развитие официального делового портала Республики Башкортостан BIZRB.ru</t>
  </si>
  <si>
    <t xml:space="preserve">ГК РБ ПТ;                            АНО «Агентство Республики Башкортостан по развитию малого и среднего предпринимательства» (по согласованию)          </t>
  </si>
  <si>
    <t>1.9.</t>
  </si>
  <si>
    <t>2019 год – 10000; 
2020 год – 10000; 
2021 год – 10000; 
2022 год – 10000; 
2023 год – 10000; 
2024 год – 10000</t>
  </si>
  <si>
    <t>5998.145</t>
  </si>
  <si>
    <t>Подпрограмма   
«Развитие малого бизнеса в муниципальных образованиях Республики Башкортостан»</t>
  </si>
  <si>
    <t>06.2.00.00000</t>
  </si>
  <si>
    <t>местные бюджеты*</t>
  </si>
  <si>
    <t>Цель подпрограммы: увеличить долю населения Республики Башкортостан,  занятого  в сфере предпринимательства</t>
  </si>
  <si>
    <t>2.1.</t>
  </si>
  <si>
    <t xml:space="preserve"> 7, 8</t>
  </si>
  <si>
    <t>06.2.01.00000</t>
  </si>
  <si>
    <t>2019 год – 30                             (РБ – 30); 
2020 год – 30                        (РБ – 30); 
2021 год – 30                         (РБ – 30); 
2022 год – 30                          (РБ – 30); 
2023 год – 30                         (РБ – 30); 
2024 год – 30                          (РБ – 30)</t>
  </si>
  <si>
    <t>06.2.01.R5270</t>
  </si>
  <si>
    <t>4199.992</t>
  </si>
  <si>
    <t>06.2.01.72490</t>
  </si>
  <si>
    <t>2.2.</t>
  </si>
  <si>
    <t>Основное мероприятие «Реализация комплекса мер, направленных на развитие деятельности бизнес-инкубаторов»</t>
  </si>
  <si>
    <t>Итого,                                                          в том числе:</t>
  </si>
  <si>
    <t>06.2.02.00000</t>
  </si>
  <si>
    <t>2019 год – не менее 30;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 год – не менее 30;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 год – не менее 30;                                                                                                                                                                                                                                                                                                                                                                                                                                                                                                                                                        2022 год – не менее 30;                                                                                                                                                                                                                                                                                                                                                                                                                                                                                                                                                                                                                                  2023 год – не менее 30;                                                                                                                                                                                                                                                                                                                                                                                                                                                                                                                                           2024 год – не менее 30</t>
  </si>
  <si>
    <t>06.2.02.72120</t>
  </si>
  <si>
    <t>4199.993</t>
  </si>
  <si>
    <t>Обеспечение развития субъектов малого предпринимательства, осуществляющих свою деятельность на территории бизнес-инкубатора в г.Салавате</t>
  </si>
  <si>
    <t>Итого,                                  в том числе:</t>
  </si>
  <si>
    <t>4199.994</t>
  </si>
  <si>
    <t>Обеспечение развития субъектов малого предпринимательства, осуществляющих свою деятельность на территории бизнес-инкубатора  в г.Сибае</t>
  </si>
  <si>
    <t>Итого,                                    в том числе:</t>
  </si>
  <si>
    <t>4199.995</t>
  </si>
  <si>
    <t>2.3.</t>
  </si>
  <si>
    <t>06.2.03.00000</t>
  </si>
  <si>
    <t xml:space="preserve">2019 год – 50;                                         2020 год – 40                                       2021 год – 40;                      2022 год – 40;                         2023 год – 40;                        2024 год – 40  </t>
  </si>
  <si>
    <t>06.2.03.72490</t>
  </si>
  <si>
    <t>4114.000</t>
  </si>
  <si>
    <t xml:space="preserve">2019 год – 5000; 
2020 год – 5000;                     2021 год – 5000; 
2022 год – 5000; 
2023 год – 5000; 
2024 год – 5000
</t>
  </si>
  <si>
    <t>2019 год – 750; 
2020 год – 750; 
2021 год – 750; 
2022 год – 750; 
2023 год – 750; 
2024 год – 750</t>
  </si>
  <si>
    <t>Создание и (или) развитие инфраструктуры поддержки субъектов малого и среднего предпринимательства, осуществляющих деятельность в области промышленного и сельскохозяйственного производства, разработки и внедрения инновационной продукции, в том числе создание и (или) развитие инжиниринговых центров</t>
  </si>
  <si>
    <t>Коды классификации расходов бюджета Республики Башкортостан</t>
  </si>
  <si>
    <t>количество участников Недели 
предприниматель-ства, чел.</t>
  </si>
  <si>
    <t xml:space="preserve">Создание и (или) развитие 
инфраструктуры поддержки субъектов малого и среднего предпринимательства, деятельность которой направлена на содействие развитию системы кредитования  микрофинансовой организации </t>
  </si>
  <si>
    <t>2019 год – не менее 300; 
2020 год – не менее 300; 
2021 год – не менее 300; 
2022 год – не менее 300; 
2023 год – не менее 300; 
2024 год – не менее  300</t>
  </si>
  <si>
    <t>Поддержка субъектов малого и среднего предпринимательства 
в рамках реализации программ 
(подпрограмм)
развития малого и среднего предпринимательства
монопрофильных муниципальных образований</t>
  </si>
  <si>
    <t>федеральный 
бюджет</t>
  </si>
  <si>
    <t>1.1</t>
  </si>
  <si>
    <t>1.1.1</t>
  </si>
  <si>
    <t>количество субъектов малого и среднего предприниматель-ства, получивших государственную 
поддержку по линии микрофинансовой организации, ед.</t>
  </si>
  <si>
    <t xml:space="preserve">2019 год – 25; 
2020 год – 25; 
2021 год – 25; 
2022 год – 25; 
2023 год – 25; 
2024 год – 25 </t>
  </si>
  <si>
    <t xml:space="preserve">Создание и (или) развитие инфраструктуры поддержки субъектов малого и среднего предпринимательства, направленной на оказание консультационной поддержки, –
центров поддержки предпринимательства </t>
  </si>
  <si>
    <t>количество субъектов малого и среднего предприниматель-ства, 
получивших государственную 
поддержку по линии Центра поддержки предприниматель-ства (в том числе 
за счет средств бюджета РБ и федерального бюджета), ед.</t>
  </si>
  <si>
    <t>1.2</t>
  </si>
  <si>
    <t>1.2.1</t>
  </si>
  <si>
    <t>1.2.2</t>
  </si>
  <si>
    <t>1.2.3</t>
  </si>
  <si>
    <t>1.3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</si>
  <si>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</si>
  <si>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</si>
  <si>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</si>
  <si>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</si>
  <si>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</si>
  <si>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</si>
  <si>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</si>
  <si>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</si>
  <si>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2.1</t>
  </si>
  <si>
    <t>2.1.1</t>
  </si>
  <si>
    <t>2.2</t>
  </si>
  <si>
    <t>2.2.1</t>
  </si>
  <si>
    <t>2.2.2</t>
  </si>
  <si>
    <t>2.2.3</t>
  </si>
  <si>
    <t>2.3</t>
  </si>
  <si>
    <t>2.3.1</t>
  </si>
  <si>
    <t>количество консультаций и мероприятий, проведенных для субъектов малого и среднего предприниматель-ства Центром поддержки предприниматель-ства 
(в том числе 
за счет средств бюджета РБ и федерального бюджета), ед.</t>
  </si>
  <si>
    <t>количество субъектов малого и среднего предприниматель-ства 
монопрофильных 
муниципальных образований, получивших государственную
поддержку (в том числе 
за счет средств бюджета РБ и федерального бюджета), ед.</t>
  </si>
  <si>
    <t>количество созданных рабочих мест в компаниях-резидентах бизнес-инкубатора, ед.</t>
  </si>
  <si>
    <t>Задача подпрограммы: создать систему акселерации субъектов малого и среднего предпринимательства, включая индивидуальных предпринимателей, в том числе инфраструктуры и сервисов поддержки, а также их ускоренное развитие в таких областях, как благоустройство городской среды, научно-технологическая сфера, социальная сфера и экcпорт</t>
  </si>
  <si>
    <t xml:space="preserve">Государственная поддержка управляющим компаниям
на развитие малых производственных площадок для субъектов малого и среднего предпринимательства 
 </t>
  </si>
  <si>
    <t>количество управляющих компаний, 
получивших государственную 
поддержку, ед.</t>
  </si>
  <si>
    <t xml:space="preserve">Создание и (или) развитие инфраструктуры поддержки субъектов малого и среднего предпринимательства,  направленной на оказание консультационной поддержки, – центров инноваций социальной сферы
</t>
  </si>
  <si>
    <t>количество проведенных консультаций и мероприятий для субъектов социального предприниматель-ства 
(в том числе за счет средств бюджета РБ и федерального бюджета), ед.</t>
  </si>
  <si>
    <t>количество бизнес-контрактов, соглашений (протоколов о намерениях), заключенных субъектами малого и среднего предприниматель-ства с зарубежными партнерами, ед.</t>
  </si>
  <si>
    <t>количество участников межрегиональных и международных мероприятий чел.</t>
  </si>
  <si>
    <t>количество слушателей, обученных
на курсах для начинающих предпринимателей, чел.</t>
  </si>
  <si>
    <t>количество участников Форума малого бизнеса регионов стран – участниц ШОС и БРИКС, чел.</t>
  </si>
  <si>
    <t>Задача  подпрограммы: обеспечить развитие и поддержку субъектов малого и среднего предпринимательства в монопрофильных муниципальных образованиях Республики Башкортостан</t>
  </si>
  <si>
    <t>Задача  подпрограммы: обеспечить развитие действующих на территории Республики Башкортостан бизнес-инкубаторов</t>
  </si>
  <si>
    <t>Задача  подпрограммы: обеспечить развитие и поддержку субъектов малого и среднего предпринимательства  в муниципальных образованиях</t>
  </si>
  <si>
    <t>Поддержка субъектов малого и среднего предпринимательства
 в рамках реализации программ 
(подпрограмм) развития малого и среднего предпринимательства муниципальных образований Республики Башкортостан</t>
  </si>
  <si>
    <t>количество субъектов малого и среднего 
предприниматель-ства, получивших государственную поддержку в рамках реализации программ (подпрограмм) развития малого  и среднего предприниматель-ства
муниципальных образований, ед. </t>
  </si>
  <si>
    <t>Значение непосредственного результата реализации мероприятия                           (по годам)</t>
  </si>
  <si>
    <t xml:space="preserve">Приложение № 2
к государственной программе 
«Развитие и поддержка малого 
и среднего предпринимательства 
в Республике Башкортостан» </t>
  </si>
  <si>
    <t>Цель подпрограммы: увеличить долю малого и среднего бизнеса в валовом региональном продукте</t>
  </si>
  <si>
    <t>Задача подпрограммы: упростить доступ к льготному финансированию, в том числе ежегодное увеличение объема льготных кредитов, выдаваемых субъектам малого и среднего предпринимательства, включая индивидуальных предпринимателей</t>
  </si>
  <si>
    <t>Организация обучения физических лиц в возрасте до 30 лет (включительно) по программам, направленным на приобретение навыков ведения бизнеса и создания малых и средних предприятий</t>
  </si>
  <si>
    <t>количество вновь созданных рабочих мест (включая вновь зарегистрирован-ных индивидуальных предпринимателей) субьектами молодежного предприниматель-ства, получившими государственную поддержку, ед.</t>
  </si>
  <si>
    <t>количество услуг, предоставленных субъектам малого и среднего предприниматель-ства организациями, образующими объекты инфраструктуры поддержки субъектов малого и среднего предприниматель-ства, ед.</t>
  </si>
  <si>
    <t>количество субъектов социального предприниматель-ства, 
получивших государственную 
поддержку по линии Центра инноваций социальной сферы РБ (в том числе 
за счет средств бюджета РБ и федерального бюджета), ед.</t>
  </si>
  <si>
    <t>Создание и (или) развитие  Центра «Мой бизнес»</t>
  </si>
  <si>
    <t>количество услуг, оказываемых субъектам малого и среднего предприниматель-ства в Центре «Мой бизнес», ед.</t>
  </si>
  <si>
    <t>посещаемость официального делового портала Республики Башкортостан BIZRB.ru, ед.</t>
  </si>
  <si>
    <t>Непосредственный результат реализации мероприятия, ед. измерения</t>
  </si>
  <si>
    <t>Государственная программа «Развитие и поддержка малого 
и среднего предпринимательства 
в Республике Башкортостан»</t>
  </si>
  <si>
    <t>Подпрограмма «Развитие малого и среднего предпринимательства во всех отраслях и секторах экономики Республики Башкортостан»</t>
  </si>
  <si>
    <t xml:space="preserve">Основное мероприятие 
«Развитие прогрессивных финансовых технологий поддержки субъектов 
малого и среднего 
предпринимательства»
</t>
  </si>
  <si>
    <t>Основное мероприятие «Государственная поддержка организаций инфраструктуры,                                                                                                                                                                                                                                                                                                                                                                                                                           реализующих проекты
по вопросам поддержки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развития субъектов                                                                                                                                                                                                                                                                                                                                                                                                                                                                                                                                                                                                                                                                                                                                                                                                                                                                                                                                                                                                                                                                                                                                                                                                                                                                                                                                                                                                                                                                                                                    малого и среднего 
предпринимательства 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территории                                     Республики Башкортостан»</t>
  </si>
  <si>
    <t>Основное мероприятие 
«Осуществление мероприятий 
по повышению престижа предпринимательской деятельности»</t>
  </si>
  <si>
    <t>Проведение Форума «Объединяя события – продвигаем территории» (на северо-востоке)</t>
  </si>
  <si>
    <t>количество участников Форума «Объединяя события – продвигаем территории» (на северо-востоке), чел.</t>
  </si>
  <si>
    <t>Основное мероприятие 
«Осуществление мероприятий, направленных на развитие субъектов малого и среднего предпринимательства в муниципальных образованиях Республики Башкортостан»</t>
  </si>
  <si>
    <t>Основное мероприятие «Оказание содействия развитию молодежного предпринимательства»</t>
  </si>
  <si>
    <t>1.1.3</t>
  </si>
  <si>
    <t>Создание и (или) развитие инфраструктуры поддержки субъектов малого и среднего предпринимательства, направленной на содействие развитию системы кредитования, - фондов содействия кредитованию (гарантийных фондов, фондов поручительств)</t>
  </si>
  <si>
    <t>2019 год – не менее 1; 
2020 год – не менее 1; 
2021 год – не менее 1; 
2022 год – не менее 1; 
2023 год – не менее 1; 
2024 год – не менее 1</t>
  </si>
  <si>
    <t xml:space="preserve">количество получателей поддержки, ед.
</t>
  </si>
  <si>
    <t xml:space="preserve">Создание и (или) развитие центров молодежного 
</t>
  </si>
  <si>
    <t>инновационного 
творчества</t>
  </si>
  <si>
    <t xml:space="preserve">2019 год – 2980; 
2020 год – 2980; 
2021 год – 2980; 
</t>
  </si>
  <si>
    <t xml:space="preserve">2022 год – 2980; 
2023 год – 2980; 
2024 год – 2980
</t>
  </si>
  <si>
    <t xml:space="preserve">ГК РБ ПТ;
АНО «Агентство 
Республики Башкортостан по развитию малого и </t>
  </si>
  <si>
    <t>среднего предпринимательства» (по согласованию)</t>
  </si>
  <si>
    <t xml:space="preserve">количество участников 
Межрегионального форума инфраструктуры </t>
  </si>
  <si>
    <t>поддержки малого и среднего предприниматель-ства, чел.</t>
  </si>
  <si>
    <t xml:space="preserve">2019 год – не менее 500; 
2020 год – не менее 500; 
2021 год – не менее 500; 
</t>
  </si>
  <si>
    <t>2022 год – не менее 500; 
2023 год – не менее 500; 
2024 год – не менее 500</t>
  </si>
  <si>
    <t>Проведение республиканского конкурса «Предприниматель года»</t>
  </si>
  <si>
    <t xml:space="preserve">2019 год – 70; 
2020 год – 70; 
2021 год – 70;                 2022 год – 70; 
2023 год – 70; 
2024 год – 70
</t>
  </si>
  <si>
    <t>ГК РБ ПТ;                         АНО «Агентство Республики Башкортостан по развитию малого и среднего предпринимательства» (по согласованию)</t>
  </si>
  <si>
    <t>количество субъектов малого и среднего предприниматель- ства, получивших государственную поддержку по линии Центра координации поддержки экспортно ориентированных субъектов малого  среднего предприниматель-ства Республики Башкортостан, ед. </t>
  </si>
  <si>
    <t xml:space="preserve">количество участников республиканского конкурса «Предпринима- тель года», чел.
</t>
  </si>
  <si>
    <t xml:space="preserve">Проведение  Межрегионального 
форума инфраструктуры поддержки малого и среднего </t>
  </si>
  <si>
    <t>предпринимательства</t>
  </si>
  <si>
    <t>услугами центров молодежного инновационного творчества, чел.</t>
  </si>
  <si>
    <t xml:space="preserve"> свою деятельность на территории бизнес-инкубатора в г.Октябрьском 
</t>
  </si>
  <si>
    <t>Обеспечение развития субъектов малого предпринимательства, осуществляющих</t>
  </si>
  <si>
    <t xml:space="preserve"> бизнес-инкубатора, ед.</t>
  </si>
  <si>
    <t>количество созданных рабочих мест в компаниях-  резидентах</t>
  </si>
  <si>
    <t xml:space="preserve">2019 год – не менее 30;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 год – не менее 30;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 год – не менее 30; 2022 год – не менее 30;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</si>
  <si>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2023 год – не менее 30;                                                                                                                                                                                                                                                                                                                                                                                                                                                                                                                                                                                          2024 год – не менее 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</si>
  <si>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Создание и (или) развитие офиса по координации поддержки малого бизнеса регионов                                                        стран – участниц ШОС и БРИКС на базе организации инфраструктуры поддержки предпринимательства</t>
  </si>
  <si>
    <t>количество человек, воспользовавших-
ся</t>
  </si>
  <si>
    <t>Основное мероприятие 
«Осуществление мероприятий по развитию субъектов малого и среднего предпринимательства в монопрофильных муниципальных образованиях РБ»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</si>
</sst>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vertical="top"/>
    </xf>
    <xf numFmtId="49" fontId="3" fillId="2" borderId="6" xfId="0" applyNumberFormat="1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164" fontId="3" fillId="2" borderId="6" xfId="0" applyNumberFormat="1" applyFont="1" applyFill="1" applyBorder="1" applyAlignment="1">
      <alignment horizontal="center" vertical="top"/>
    </xf>
    <xf numFmtId="49" fontId="3" fillId="2" borderId="6" xfId="0" applyNumberFormat="1" applyFont="1" applyFill="1" applyBorder="1" applyAlignment="1">
      <alignment vertical="top" wrapText="1"/>
    </xf>
    <xf numFmtId="14" fontId="3" fillId="2" borderId="2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horizontal="center" vertical="top" wrapText="1"/>
    </xf>
    <xf numFmtId="165" fontId="3" fillId="2" borderId="6" xfId="0" applyNumberFormat="1" applyFont="1" applyFill="1" applyBorder="1" applyAlignment="1">
      <alignment horizontal="center" vertical="top"/>
    </xf>
    <xf numFmtId="0" fontId="1" fillId="2" borderId="10" xfId="0" applyFont="1" applyFill="1" applyBorder="1"/>
    <xf numFmtId="164" fontId="1" fillId="2" borderId="10" xfId="0" applyNumberFormat="1" applyFont="1" applyFill="1" applyBorder="1"/>
    <xf numFmtId="49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164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/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164" fontId="3" fillId="2" borderId="6" xfId="0" applyNumberFormat="1" applyFont="1" applyFill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164" fontId="3" fillId="2" borderId="6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vertical="top" wrapText="1"/>
    </xf>
    <xf numFmtId="164" fontId="1" fillId="2" borderId="2" xfId="0" applyNumberFormat="1" applyFont="1" applyFill="1" applyBorder="1"/>
    <xf numFmtId="164" fontId="3" fillId="2" borderId="2" xfId="0" applyNumberFormat="1" applyFont="1" applyFill="1" applyBorder="1" applyAlignment="1">
      <alignment vertical="top" wrapText="1"/>
    </xf>
    <xf numFmtId="164" fontId="3" fillId="2" borderId="7" xfId="0" applyNumberFormat="1" applyFont="1" applyFill="1" applyBorder="1" applyAlignment="1">
      <alignment horizontal="left" vertical="top" wrapText="1"/>
    </xf>
    <xf numFmtId="1" fontId="3" fillId="2" borderId="2" xfId="0" applyNumberFormat="1" applyFont="1" applyFill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2" borderId="7" xfId="0" applyNumberFormat="1" applyFont="1" applyFill="1" applyBorder="1" applyAlignment="1">
      <alignment horizontal="left" vertical="top" wrapText="1"/>
    </xf>
    <xf numFmtId="49" fontId="3" fillId="2" borderId="6" xfId="0" applyNumberFormat="1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164" fontId="3" fillId="2" borderId="7" xfId="0" applyNumberFormat="1" applyFont="1" applyFill="1" applyBorder="1" applyAlignment="1">
      <alignment horizontal="left" vertical="top" wrapText="1"/>
    </xf>
    <xf numFmtId="164" fontId="3" fillId="2" borderId="6" xfId="0" applyNumberFormat="1" applyFont="1" applyFill="1" applyBorder="1" applyAlignment="1">
      <alignment horizontal="left" vertical="top" wrapText="1"/>
    </xf>
    <xf numFmtId="164" fontId="3" fillId="2" borderId="7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164" fontId="3" fillId="2" borderId="3" xfId="0" applyNumberFormat="1" applyFont="1" applyFill="1" applyBorder="1" applyAlignment="1">
      <alignment horizontal="left" vertical="top" wrapText="1"/>
    </xf>
    <xf numFmtId="164" fontId="3" fillId="2" borderId="4" xfId="0" applyNumberFormat="1" applyFont="1" applyFill="1" applyBorder="1" applyAlignment="1">
      <alignment horizontal="left" vertical="top" wrapText="1"/>
    </xf>
    <xf numFmtId="164" fontId="3" fillId="2" borderId="5" xfId="0" applyNumberFormat="1" applyFont="1" applyFill="1" applyBorder="1" applyAlignment="1">
      <alignment horizontal="left" vertical="top" wrapText="1"/>
    </xf>
    <xf numFmtId="1" fontId="3" fillId="2" borderId="2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165" fontId="3" fillId="2" borderId="6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/>
    </xf>
    <xf numFmtId="49" fontId="3" fillId="2" borderId="6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 wrapText="1"/>
    </xf>
    <xf numFmtId="1" fontId="3" fillId="2" borderId="6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175"/>
  <sheetViews>
    <sheetView showZeros="0" tabSelected="1" view="pageLayout" topLeftCell="K1" zoomScale="70" zoomScaleNormal="80" zoomScaleSheetLayoutView="80" zoomScalePageLayoutView="70" workbookViewId="0">
      <selection activeCell="T2" sqref="T2:U2"/>
    </sheetView>
  </sheetViews>
  <sheetFormatPr defaultRowHeight="15.75" x14ac:dyDescent="0.25"/>
  <cols>
    <col min="1" max="1" width="7.7109375" style="40" customWidth="1"/>
    <col min="2" max="2" width="27.85546875" style="41" customWidth="1"/>
    <col min="3" max="3" width="28.85546875" style="41" customWidth="1"/>
    <col min="4" max="4" width="19.7109375" style="42" customWidth="1"/>
    <col min="5" max="5" width="6" style="43" customWidth="1"/>
    <col min="6" max="6" width="6.85546875" style="40" customWidth="1"/>
    <col min="7" max="7" width="17.42578125" style="40" customWidth="1"/>
    <col min="8" max="8" width="6.140625" style="43" customWidth="1"/>
    <col min="9" max="9" width="11.7109375" style="43" customWidth="1"/>
    <col min="10" max="10" width="14.5703125" style="43" customWidth="1"/>
    <col min="11" max="11" width="11.85546875" style="43" customWidth="1"/>
    <col min="12" max="12" width="13.140625" style="43" customWidth="1"/>
    <col min="13" max="14" width="12.5703125" style="43" customWidth="1"/>
    <col min="15" max="15" width="12.85546875" style="43" customWidth="1"/>
    <col min="16" max="16" width="13.140625" style="43" customWidth="1"/>
    <col min="17" max="17" width="7.7109375" style="43" customWidth="1"/>
    <col min="18" max="18" width="11.42578125" style="43" customWidth="1"/>
    <col min="19" max="19" width="20.42578125" style="43" customWidth="1"/>
    <col min="20" max="20" width="22.7109375" style="41" customWidth="1"/>
    <col min="21" max="21" width="27.85546875" style="41" customWidth="1"/>
    <col min="22" max="22" width="9.140625" style="46"/>
    <col min="23" max="23" width="9.5703125" style="46" bestFit="1" customWidth="1"/>
    <col min="24" max="16384" width="9.140625" style="46"/>
  </cols>
  <sheetData>
    <row r="2" spans="1:24" ht="96" customHeight="1" x14ac:dyDescent="0.25">
      <c r="K2" s="44"/>
      <c r="R2" s="45"/>
      <c r="T2" s="114" t="s">
        <v>208</v>
      </c>
      <c r="U2" s="114"/>
    </row>
    <row r="3" spans="1:24" hidden="1" x14ac:dyDescent="0.25"/>
    <row r="4" spans="1:24" ht="15" customHeight="1" x14ac:dyDescent="0.25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</row>
    <row r="5" spans="1:24" ht="69" customHeight="1" x14ac:dyDescent="0.25">
      <c r="A5" s="116" t="s">
        <v>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</row>
    <row r="6" spans="1:24" ht="22.5" customHeight="1" x14ac:dyDescent="0.25"/>
    <row r="7" spans="1:24" ht="48" customHeight="1" x14ac:dyDescent="0.25">
      <c r="A7" s="118" t="s">
        <v>1</v>
      </c>
      <c r="B7" s="120" t="s">
        <v>2</v>
      </c>
      <c r="C7" s="120" t="s">
        <v>3</v>
      </c>
      <c r="D7" s="120" t="s">
        <v>4</v>
      </c>
      <c r="E7" s="120" t="s">
        <v>157</v>
      </c>
      <c r="F7" s="120"/>
      <c r="G7" s="120"/>
      <c r="H7" s="122"/>
      <c r="I7" s="122"/>
      <c r="J7" s="123" t="s">
        <v>5</v>
      </c>
      <c r="K7" s="124"/>
      <c r="L7" s="124"/>
      <c r="M7" s="124"/>
      <c r="N7" s="124"/>
      <c r="O7" s="124"/>
      <c r="P7" s="125"/>
      <c r="Q7" s="126" t="s">
        <v>6</v>
      </c>
      <c r="R7" s="126" t="s">
        <v>7</v>
      </c>
      <c r="S7" s="126" t="s">
        <v>8</v>
      </c>
      <c r="T7" s="127" t="s">
        <v>218</v>
      </c>
      <c r="U7" s="126" t="s">
        <v>207</v>
      </c>
    </row>
    <row r="8" spans="1:24" ht="109.5" customHeight="1" x14ac:dyDescent="0.25">
      <c r="A8" s="119"/>
      <c r="B8" s="120"/>
      <c r="C8" s="120"/>
      <c r="D8" s="121"/>
      <c r="E8" s="1" t="s">
        <v>9</v>
      </c>
      <c r="F8" s="2" t="s">
        <v>10</v>
      </c>
      <c r="G8" s="2" t="s">
        <v>11</v>
      </c>
      <c r="H8" s="1" t="s">
        <v>12</v>
      </c>
      <c r="I8" s="1" t="s">
        <v>13</v>
      </c>
      <c r="J8" s="1" t="s">
        <v>14</v>
      </c>
      <c r="K8" s="1">
        <v>2019</v>
      </c>
      <c r="L8" s="1">
        <v>2020</v>
      </c>
      <c r="M8" s="1">
        <v>2021</v>
      </c>
      <c r="N8" s="1">
        <v>2022</v>
      </c>
      <c r="O8" s="1">
        <v>2023</v>
      </c>
      <c r="P8" s="1">
        <v>2024</v>
      </c>
      <c r="Q8" s="126"/>
      <c r="R8" s="126"/>
      <c r="S8" s="126"/>
      <c r="T8" s="128"/>
      <c r="U8" s="126"/>
    </row>
    <row r="9" spans="1:24" ht="18.75" customHeight="1" x14ac:dyDescent="0.25">
      <c r="A9" s="2">
        <v>1</v>
      </c>
      <c r="B9" s="1">
        <v>2</v>
      </c>
      <c r="C9" s="1">
        <v>3</v>
      </c>
      <c r="D9" s="1">
        <v>4</v>
      </c>
      <c r="E9" s="1">
        <v>5</v>
      </c>
      <c r="F9" s="2">
        <v>6</v>
      </c>
      <c r="G9" s="2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3">
        <v>17</v>
      </c>
      <c r="R9" s="3">
        <v>18</v>
      </c>
      <c r="S9" s="3">
        <v>19</v>
      </c>
      <c r="T9" s="3">
        <v>20</v>
      </c>
      <c r="U9" s="3">
        <v>21</v>
      </c>
    </row>
    <row r="10" spans="1:24" ht="87.75" customHeight="1" x14ac:dyDescent="0.25">
      <c r="A10" s="94" t="s">
        <v>15</v>
      </c>
      <c r="B10" s="110" t="s">
        <v>219</v>
      </c>
      <c r="C10" s="110" t="s">
        <v>16</v>
      </c>
      <c r="D10" s="4" t="s">
        <v>17</v>
      </c>
      <c r="E10" s="5" t="s">
        <v>18</v>
      </c>
      <c r="F10" s="6" t="s">
        <v>18</v>
      </c>
      <c r="G10" s="6" t="s">
        <v>18</v>
      </c>
      <c r="H10" s="5" t="s">
        <v>18</v>
      </c>
      <c r="I10" s="5" t="s">
        <v>18</v>
      </c>
      <c r="J10" s="7">
        <f>J11+J12+J13+J14+J15+J16+J17+J18+J19</f>
        <v>1284539.1039999998</v>
      </c>
      <c r="K10" s="7">
        <f t="shared" ref="K10:P10" si="0">K11+K12+K13+K14+K15+K16+K17+K18+K19</f>
        <v>274508</v>
      </c>
      <c r="L10" s="7">
        <f t="shared" si="0"/>
        <v>276359.10400000005</v>
      </c>
      <c r="M10" s="7">
        <f t="shared" si="0"/>
        <v>183418</v>
      </c>
      <c r="N10" s="7">
        <f t="shared" si="0"/>
        <v>183418</v>
      </c>
      <c r="O10" s="7">
        <f t="shared" si="0"/>
        <v>183418</v>
      </c>
      <c r="P10" s="7">
        <f t="shared" si="0"/>
        <v>183418</v>
      </c>
      <c r="Q10" s="100" t="s">
        <v>18</v>
      </c>
      <c r="R10" s="100" t="s">
        <v>18</v>
      </c>
      <c r="S10" s="100" t="s">
        <v>18</v>
      </c>
      <c r="T10" s="100" t="s">
        <v>19</v>
      </c>
      <c r="U10" s="100" t="s">
        <v>18</v>
      </c>
      <c r="W10" s="47"/>
      <c r="X10" s="47"/>
    </row>
    <row r="11" spans="1:24" ht="20.25" customHeight="1" x14ac:dyDescent="0.25">
      <c r="A11" s="95"/>
      <c r="B11" s="111"/>
      <c r="C11" s="111"/>
      <c r="D11" s="108" t="s">
        <v>20</v>
      </c>
      <c r="E11" s="5">
        <v>821</v>
      </c>
      <c r="F11" s="6" t="s">
        <v>18</v>
      </c>
      <c r="G11" s="8" t="s">
        <v>21</v>
      </c>
      <c r="H11" s="5" t="s">
        <v>18</v>
      </c>
      <c r="I11" s="5" t="s">
        <v>18</v>
      </c>
      <c r="J11" s="7">
        <f>SUM(K11:P11)</f>
        <v>620100.00399999996</v>
      </c>
      <c r="K11" s="88">
        <f t="shared" ref="K11:P11" si="1">K21+K130</f>
        <v>103350</v>
      </c>
      <c r="L11" s="88">
        <f t="shared" si="1"/>
        <v>103350.004</v>
      </c>
      <c r="M11" s="88">
        <f t="shared" si="1"/>
        <v>103350</v>
      </c>
      <c r="N11" s="7">
        <f t="shared" si="1"/>
        <v>103350</v>
      </c>
      <c r="O11" s="7">
        <f t="shared" si="1"/>
        <v>103350</v>
      </c>
      <c r="P11" s="7">
        <f t="shared" si="1"/>
        <v>103350</v>
      </c>
      <c r="Q11" s="101"/>
      <c r="R11" s="101"/>
      <c r="S11" s="101"/>
      <c r="T11" s="101"/>
      <c r="U11" s="101"/>
      <c r="W11" s="47"/>
      <c r="X11" s="47"/>
    </row>
    <row r="12" spans="1:24" ht="18.75" x14ac:dyDescent="0.25">
      <c r="A12" s="95"/>
      <c r="B12" s="111"/>
      <c r="C12" s="111"/>
      <c r="D12" s="109"/>
      <c r="E12" s="5">
        <v>869</v>
      </c>
      <c r="F12" s="6" t="s">
        <v>18</v>
      </c>
      <c r="G12" s="9"/>
      <c r="H12" s="5" t="s">
        <v>18</v>
      </c>
      <c r="I12" s="5" t="s">
        <v>18</v>
      </c>
      <c r="J12" s="7">
        <f t="shared" ref="J12:J13" si="2">SUM(K12:P12)</f>
        <v>14250</v>
      </c>
      <c r="K12" s="7">
        <f>K22</f>
        <v>2375</v>
      </c>
      <c r="L12" s="7">
        <f t="shared" ref="L12:P13" si="3">L22</f>
        <v>2375</v>
      </c>
      <c r="M12" s="7">
        <f t="shared" si="3"/>
        <v>2375</v>
      </c>
      <c r="N12" s="7">
        <f t="shared" si="3"/>
        <v>2375</v>
      </c>
      <c r="O12" s="7">
        <f t="shared" si="3"/>
        <v>2375</v>
      </c>
      <c r="P12" s="7">
        <f t="shared" si="3"/>
        <v>2375</v>
      </c>
      <c r="Q12" s="101"/>
      <c r="R12" s="101"/>
      <c r="S12" s="101"/>
      <c r="T12" s="101"/>
      <c r="U12" s="101"/>
      <c r="W12" s="47"/>
      <c r="X12" s="47"/>
    </row>
    <row r="13" spans="1:24" ht="18.75" x14ac:dyDescent="0.25">
      <c r="A13" s="95"/>
      <c r="B13" s="111"/>
      <c r="C13" s="111"/>
      <c r="D13" s="109"/>
      <c r="E13" s="5">
        <v>824</v>
      </c>
      <c r="F13" s="6" t="s">
        <v>18</v>
      </c>
      <c r="G13" s="9"/>
      <c r="H13" s="5" t="s">
        <v>18</v>
      </c>
      <c r="I13" s="5" t="s">
        <v>18</v>
      </c>
      <c r="J13" s="7">
        <f t="shared" si="2"/>
        <v>112429.5</v>
      </c>
      <c r="K13" s="7">
        <f>K23</f>
        <v>17476.5</v>
      </c>
      <c r="L13" s="7">
        <f t="shared" si="3"/>
        <v>17476.5</v>
      </c>
      <c r="M13" s="7">
        <f t="shared" si="3"/>
        <v>17476.5</v>
      </c>
      <c r="N13" s="7">
        <f t="shared" si="3"/>
        <v>20000</v>
      </c>
      <c r="O13" s="7">
        <f t="shared" si="3"/>
        <v>20000</v>
      </c>
      <c r="P13" s="7">
        <f t="shared" si="3"/>
        <v>20000</v>
      </c>
      <c r="Q13" s="101"/>
      <c r="R13" s="101"/>
      <c r="S13" s="101"/>
      <c r="T13" s="101"/>
      <c r="U13" s="101"/>
      <c r="W13" s="47"/>
      <c r="X13" s="47"/>
    </row>
    <row r="14" spans="1:24" ht="18.75" x14ac:dyDescent="0.25">
      <c r="A14" s="95"/>
      <c r="B14" s="111"/>
      <c r="C14" s="111"/>
      <c r="D14" s="10"/>
      <c r="E14" s="5">
        <v>806</v>
      </c>
      <c r="F14" s="6"/>
      <c r="G14" s="9"/>
      <c r="H14" s="5" t="s">
        <v>18</v>
      </c>
      <c r="I14" s="5" t="s">
        <v>18</v>
      </c>
      <c r="J14" s="7">
        <f>K14+L14+M14+N14+O14+P14</f>
        <v>7570.5</v>
      </c>
      <c r="K14" s="7">
        <f>K24</f>
        <v>2523.5</v>
      </c>
      <c r="L14" s="7">
        <f>L24</f>
        <v>2523.5</v>
      </c>
      <c r="M14" s="7">
        <f>M24</f>
        <v>2523.5</v>
      </c>
      <c r="N14" s="7">
        <f>N24</f>
        <v>0</v>
      </c>
      <c r="O14" s="7">
        <f>O24</f>
        <v>0</v>
      </c>
      <c r="P14" s="7">
        <f>P24</f>
        <v>0</v>
      </c>
      <c r="Q14" s="101"/>
      <c r="R14" s="101"/>
      <c r="S14" s="101"/>
      <c r="T14" s="101"/>
      <c r="U14" s="101"/>
      <c r="W14" s="47"/>
      <c r="X14" s="47"/>
    </row>
    <row r="15" spans="1:24" ht="18.75" x14ac:dyDescent="0.25">
      <c r="A15" s="95"/>
      <c r="B15" s="111"/>
      <c r="C15" s="111"/>
      <c r="D15" s="108" t="s">
        <v>22</v>
      </c>
      <c r="E15" s="5">
        <v>821</v>
      </c>
      <c r="F15" s="6" t="s">
        <v>18</v>
      </c>
      <c r="G15" s="9"/>
      <c r="H15" s="5" t="s">
        <v>18</v>
      </c>
      <c r="I15" s="5" t="s">
        <v>18</v>
      </c>
      <c r="J15" s="7">
        <f>K15+L15+M15+N15+O15+P15</f>
        <v>129994.70000000001</v>
      </c>
      <c r="K15" s="7">
        <f t="shared" ref="K15:P15" si="4">K25+K131</f>
        <v>55859.799999999996</v>
      </c>
      <c r="L15" s="7">
        <f t="shared" si="4"/>
        <v>74134.900000000009</v>
      </c>
      <c r="M15" s="7">
        <f t="shared" si="4"/>
        <v>0</v>
      </c>
      <c r="N15" s="7">
        <f t="shared" si="4"/>
        <v>0</v>
      </c>
      <c r="O15" s="7">
        <f t="shared" si="4"/>
        <v>0</v>
      </c>
      <c r="P15" s="7">
        <f t="shared" si="4"/>
        <v>0</v>
      </c>
      <c r="Q15" s="101"/>
      <c r="R15" s="101"/>
      <c r="S15" s="101"/>
      <c r="T15" s="101"/>
      <c r="U15" s="101"/>
      <c r="W15" s="47"/>
      <c r="X15" s="47"/>
    </row>
    <row r="16" spans="1:24" ht="18.75" x14ac:dyDescent="0.25">
      <c r="A16" s="95"/>
      <c r="B16" s="111"/>
      <c r="C16" s="111"/>
      <c r="D16" s="109"/>
      <c r="E16" s="5">
        <v>869</v>
      </c>
      <c r="F16" s="6" t="s">
        <v>18</v>
      </c>
      <c r="G16" s="9"/>
      <c r="H16" s="5" t="s">
        <v>18</v>
      </c>
      <c r="I16" s="5" t="s">
        <v>18</v>
      </c>
      <c r="J16" s="7">
        <f t="shared" ref="J16:J28" si="5">K16+L16+M16+N16+O16+P16</f>
        <v>20696.400000000001</v>
      </c>
      <c r="K16" s="7">
        <f>K26</f>
        <v>9890.2000000000007</v>
      </c>
      <c r="L16" s="7">
        <f t="shared" ref="L16:P17" si="6">L26</f>
        <v>10806.2</v>
      </c>
      <c r="M16" s="7">
        <f t="shared" si="6"/>
        <v>0</v>
      </c>
      <c r="N16" s="7">
        <f t="shared" si="6"/>
        <v>0</v>
      </c>
      <c r="O16" s="7">
        <f t="shared" si="6"/>
        <v>0</v>
      </c>
      <c r="P16" s="7">
        <f t="shared" si="6"/>
        <v>0</v>
      </c>
      <c r="Q16" s="101"/>
      <c r="R16" s="101"/>
      <c r="S16" s="101"/>
      <c r="T16" s="101"/>
      <c r="U16" s="101"/>
      <c r="W16" s="47"/>
      <c r="X16" s="47"/>
    </row>
    <row r="17" spans="1:24" ht="18.75" x14ac:dyDescent="0.25">
      <c r="A17" s="95"/>
      <c r="B17" s="111"/>
      <c r="C17" s="111"/>
      <c r="D17" s="109"/>
      <c r="E17" s="5">
        <v>824</v>
      </c>
      <c r="F17" s="6" t="s">
        <v>18</v>
      </c>
      <c r="G17" s="9"/>
      <c r="H17" s="5" t="s">
        <v>18</v>
      </c>
      <c r="I17" s="5" t="s">
        <v>18</v>
      </c>
      <c r="J17" s="7">
        <f t="shared" si="5"/>
        <v>14300</v>
      </c>
      <c r="K17" s="7">
        <f>K27</f>
        <v>6300</v>
      </c>
      <c r="L17" s="7">
        <f t="shared" si="6"/>
        <v>8000</v>
      </c>
      <c r="M17" s="7">
        <f t="shared" si="6"/>
        <v>0</v>
      </c>
      <c r="N17" s="7">
        <f t="shared" si="6"/>
        <v>0</v>
      </c>
      <c r="O17" s="7">
        <f t="shared" si="6"/>
        <v>0</v>
      </c>
      <c r="P17" s="7">
        <f t="shared" si="6"/>
        <v>0</v>
      </c>
      <c r="Q17" s="101"/>
      <c r="R17" s="101"/>
      <c r="S17" s="101"/>
      <c r="T17" s="101"/>
      <c r="U17" s="101"/>
      <c r="W17" s="47"/>
      <c r="X17" s="47"/>
    </row>
    <row r="18" spans="1:24" ht="44.25" customHeight="1" x14ac:dyDescent="0.25">
      <c r="A18" s="95"/>
      <c r="B18" s="111"/>
      <c r="C18" s="111"/>
      <c r="D18" s="4" t="s">
        <v>23</v>
      </c>
      <c r="E18" s="5">
        <v>821</v>
      </c>
      <c r="F18" s="6" t="s">
        <v>18</v>
      </c>
      <c r="G18" s="11"/>
      <c r="H18" s="5" t="s">
        <v>18</v>
      </c>
      <c r="I18" s="5" t="s">
        <v>18</v>
      </c>
      <c r="J18" s="7">
        <f t="shared" si="5"/>
        <v>341198</v>
      </c>
      <c r="K18" s="7">
        <f t="shared" ref="K18:P18" si="7">K132</f>
        <v>72733</v>
      </c>
      <c r="L18" s="7">
        <f t="shared" si="7"/>
        <v>53693</v>
      </c>
      <c r="M18" s="7">
        <f t="shared" si="7"/>
        <v>53693</v>
      </c>
      <c r="N18" s="7">
        <f t="shared" si="7"/>
        <v>53693</v>
      </c>
      <c r="O18" s="7">
        <f t="shared" si="7"/>
        <v>53693</v>
      </c>
      <c r="P18" s="7">
        <f t="shared" si="7"/>
        <v>53693</v>
      </c>
      <c r="Q18" s="101"/>
      <c r="R18" s="101"/>
      <c r="S18" s="101"/>
      <c r="T18" s="101"/>
      <c r="U18" s="101"/>
      <c r="W18" s="47"/>
      <c r="X18" s="47"/>
    </row>
    <row r="19" spans="1:24" ht="45.75" customHeight="1" x14ac:dyDescent="0.25">
      <c r="A19" s="96"/>
      <c r="B19" s="112"/>
      <c r="C19" s="112"/>
      <c r="D19" s="12" t="s">
        <v>24</v>
      </c>
      <c r="E19" s="5"/>
      <c r="F19" s="6" t="s">
        <v>18</v>
      </c>
      <c r="G19" s="11"/>
      <c r="H19" s="5" t="s">
        <v>18</v>
      </c>
      <c r="I19" s="5" t="s">
        <v>18</v>
      </c>
      <c r="J19" s="7">
        <f t="shared" si="5"/>
        <v>24000</v>
      </c>
      <c r="K19" s="7">
        <f t="shared" ref="K19:P19" si="8">K28</f>
        <v>4000</v>
      </c>
      <c r="L19" s="7">
        <f t="shared" si="8"/>
        <v>4000</v>
      </c>
      <c r="M19" s="7">
        <f t="shared" si="8"/>
        <v>4000</v>
      </c>
      <c r="N19" s="7">
        <f t="shared" si="8"/>
        <v>4000</v>
      </c>
      <c r="O19" s="7">
        <f t="shared" si="8"/>
        <v>4000</v>
      </c>
      <c r="P19" s="7">
        <f t="shared" si="8"/>
        <v>4000</v>
      </c>
      <c r="Q19" s="102"/>
      <c r="R19" s="102"/>
      <c r="S19" s="102"/>
      <c r="T19" s="102"/>
      <c r="U19" s="102"/>
      <c r="W19" s="47"/>
      <c r="X19" s="47"/>
    </row>
    <row r="20" spans="1:24" ht="42" customHeight="1" x14ac:dyDescent="0.25">
      <c r="A20" s="94" t="s">
        <v>25</v>
      </c>
      <c r="B20" s="110" t="s">
        <v>220</v>
      </c>
      <c r="C20" s="110" t="s">
        <v>26</v>
      </c>
      <c r="D20" s="4" t="s">
        <v>27</v>
      </c>
      <c r="E20" s="5" t="s">
        <v>18</v>
      </c>
      <c r="F20" s="6" t="s">
        <v>18</v>
      </c>
      <c r="G20" s="6" t="s">
        <v>18</v>
      </c>
      <c r="H20" s="5" t="s">
        <v>18</v>
      </c>
      <c r="I20" s="5" t="s">
        <v>18</v>
      </c>
      <c r="J20" s="90">
        <f>J21+J22+J23+J25+J26+J27+J28</f>
        <v>642761.20400000003</v>
      </c>
      <c r="K20" s="7">
        <f t="shared" ref="K20:P20" si="9">K21+K22+K23+K24+K25+K26+K27+K28</f>
        <v>150356.30000000002</v>
      </c>
      <c r="L20" s="7">
        <f t="shared" si="9"/>
        <v>171075.40400000004</v>
      </c>
      <c r="M20" s="7">
        <f t="shared" si="9"/>
        <v>82225</v>
      </c>
      <c r="N20" s="7">
        <f t="shared" si="9"/>
        <v>82225</v>
      </c>
      <c r="O20" s="7">
        <f t="shared" si="9"/>
        <v>82225</v>
      </c>
      <c r="P20" s="7">
        <f t="shared" si="9"/>
        <v>82225</v>
      </c>
      <c r="Q20" s="100" t="s">
        <v>18</v>
      </c>
      <c r="R20" s="100" t="s">
        <v>18</v>
      </c>
      <c r="S20" s="100" t="s">
        <v>18</v>
      </c>
      <c r="T20" s="100" t="s">
        <v>18</v>
      </c>
      <c r="U20" s="100" t="s">
        <v>18</v>
      </c>
      <c r="W20" s="47"/>
      <c r="X20" s="47"/>
    </row>
    <row r="21" spans="1:24" ht="18" customHeight="1" x14ac:dyDescent="0.25">
      <c r="A21" s="95"/>
      <c r="B21" s="111"/>
      <c r="C21" s="111"/>
      <c r="D21" s="108" t="s">
        <v>20</v>
      </c>
      <c r="E21" s="5">
        <v>821</v>
      </c>
      <c r="F21" s="6" t="s">
        <v>18</v>
      </c>
      <c r="G21" s="8" t="s">
        <v>28</v>
      </c>
      <c r="H21" s="5" t="s">
        <v>18</v>
      </c>
      <c r="I21" s="5" t="s">
        <v>18</v>
      </c>
      <c r="J21" s="7">
        <f t="shared" si="5"/>
        <v>335100.00400000002</v>
      </c>
      <c r="K21" s="7">
        <f t="shared" ref="K21:P21" si="10">K32+K49+K50+K103</f>
        <v>55850</v>
      </c>
      <c r="L21" s="7">
        <f t="shared" si="10"/>
        <v>55850.004000000001</v>
      </c>
      <c r="M21" s="7">
        <f t="shared" si="10"/>
        <v>55850</v>
      </c>
      <c r="N21" s="7">
        <f t="shared" si="10"/>
        <v>55850</v>
      </c>
      <c r="O21" s="7">
        <f t="shared" si="10"/>
        <v>55850</v>
      </c>
      <c r="P21" s="7">
        <f t="shared" si="10"/>
        <v>55850</v>
      </c>
      <c r="Q21" s="101"/>
      <c r="R21" s="101"/>
      <c r="S21" s="101"/>
      <c r="T21" s="101"/>
      <c r="U21" s="101"/>
      <c r="W21" s="47"/>
      <c r="X21" s="47"/>
    </row>
    <row r="22" spans="1:24" ht="18" customHeight="1" x14ac:dyDescent="0.25">
      <c r="A22" s="95"/>
      <c r="B22" s="111"/>
      <c r="C22" s="111"/>
      <c r="D22" s="109"/>
      <c r="E22" s="5">
        <v>869</v>
      </c>
      <c r="F22" s="6" t="s">
        <v>18</v>
      </c>
      <c r="G22" s="9"/>
      <c r="H22" s="5" t="s">
        <v>18</v>
      </c>
      <c r="I22" s="5" t="s">
        <v>18</v>
      </c>
      <c r="J22" s="7">
        <f t="shared" si="5"/>
        <v>14250</v>
      </c>
      <c r="K22" s="7">
        <f>K80+K81</f>
        <v>2375</v>
      </c>
      <c r="L22" s="7">
        <f t="shared" ref="L22:P22" si="11">L80+L81</f>
        <v>2375</v>
      </c>
      <c r="M22" s="7">
        <f t="shared" si="11"/>
        <v>2375</v>
      </c>
      <c r="N22" s="7">
        <f t="shared" si="11"/>
        <v>2375</v>
      </c>
      <c r="O22" s="7">
        <f t="shared" si="11"/>
        <v>2375</v>
      </c>
      <c r="P22" s="7">
        <f t="shared" si="11"/>
        <v>2375</v>
      </c>
      <c r="Q22" s="101"/>
      <c r="R22" s="101"/>
      <c r="S22" s="101"/>
      <c r="T22" s="101"/>
      <c r="U22" s="101"/>
      <c r="W22" s="47"/>
      <c r="X22" s="47"/>
    </row>
    <row r="23" spans="1:24" ht="18.75" x14ac:dyDescent="0.25">
      <c r="A23" s="95"/>
      <c r="B23" s="111"/>
      <c r="C23" s="111"/>
      <c r="D23" s="109"/>
      <c r="E23" s="5">
        <v>824</v>
      </c>
      <c r="F23" s="6" t="s">
        <v>18</v>
      </c>
      <c r="G23" s="9"/>
      <c r="H23" s="5" t="s">
        <v>18</v>
      </c>
      <c r="I23" s="5" t="s">
        <v>18</v>
      </c>
      <c r="J23" s="7">
        <f t="shared" si="5"/>
        <v>112429.5</v>
      </c>
      <c r="K23" s="7">
        <f t="shared" ref="K23:P23" si="12">K52+K82</f>
        <v>17476.5</v>
      </c>
      <c r="L23" s="7">
        <f t="shared" si="12"/>
        <v>17476.5</v>
      </c>
      <c r="M23" s="7">
        <f t="shared" si="12"/>
        <v>17476.5</v>
      </c>
      <c r="N23" s="7">
        <f t="shared" si="12"/>
        <v>20000</v>
      </c>
      <c r="O23" s="7">
        <f t="shared" si="12"/>
        <v>20000</v>
      </c>
      <c r="P23" s="7">
        <f t="shared" si="12"/>
        <v>20000</v>
      </c>
      <c r="Q23" s="101"/>
      <c r="R23" s="101"/>
      <c r="S23" s="101"/>
      <c r="T23" s="101"/>
      <c r="U23" s="101"/>
      <c r="W23" s="47"/>
      <c r="X23" s="47"/>
    </row>
    <row r="24" spans="1:24" ht="18.75" x14ac:dyDescent="0.25">
      <c r="A24" s="95"/>
      <c r="B24" s="111"/>
      <c r="C24" s="111"/>
      <c r="D24" s="10"/>
      <c r="E24" s="5">
        <v>806</v>
      </c>
      <c r="F24" s="6"/>
      <c r="G24" s="9"/>
      <c r="H24" s="5" t="s">
        <v>18</v>
      </c>
      <c r="I24" s="5" t="s">
        <v>18</v>
      </c>
      <c r="J24" s="7">
        <f>K24+L24+M24+N24+O24+P24</f>
        <v>7570.5</v>
      </c>
      <c r="K24" s="7">
        <f>K72</f>
        <v>2523.5</v>
      </c>
      <c r="L24" s="7">
        <f>L72</f>
        <v>2523.5</v>
      </c>
      <c r="M24" s="7">
        <f>M72</f>
        <v>2523.5</v>
      </c>
      <c r="N24" s="7"/>
      <c r="O24" s="7"/>
      <c r="P24" s="7"/>
      <c r="Q24" s="101"/>
      <c r="R24" s="101"/>
      <c r="S24" s="101"/>
      <c r="T24" s="101"/>
      <c r="U24" s="101"/>
      <c r="W24" s="47"/>
      <c r="X24" s="47"/>
    </row>
    <row r="25" spans="1:24" ht="18.75" x14ac:dyDescent="0.25">
      <c r="A25" s="95"/>
      <c r="B25" s="111"/>
      <c r="C25" s="111"/>
      <c r="D25" s="106" t="s">
        <v>22</v>
      </c>
      <c r="E25" s="5">
        <v>821</v>
      </c>
      <c r="F25" s="6" t="s">
        <v>18</v>
      </c>
      <c r="G25" s="9"/>
      <c r="H25" s="5" t="s">
        <v>18</v>
      </c>
      <c r="I25" s="5" t="s">
        <v>18</v>
      </c>
      <c r="J25" s="7">
        <f t="shared" si="5"/>
        <v>121985.30000000002</v>
      </c>
      <c r="K25" s="7">
        <f t="shared" ref="K25:P25" si="13">K33+K53</f>
        <v>51941.1</v>
      </c>
      <c r="L25" s="7">
        <f t="shared" si="13"/>
        <v>70044.200000000012</v>
      </c>
      <c r="M25" s="7">
        <f t="shared" si="13"/>
        <v>0</v>
      </c>
      <c r="N25" s="7">
        <f t="shared" si="13"/>
        <v>0</v>
      </c>
      <c r="O25" s="7">
        <f t="shared" si="13"/>
        <v>0</v>
      </c>
      <c r="P25" s="7">
        <f t="shared" si="13"/>
        <v>0</v>
      </c>
      <c r="Q25" s="101"/>
      <c r="R25" s="101"/>
      <c r="S25" s="101"/>
      <c r="T25" s="101"/>
      <c r="U25" s="101"/>
      <c r="W25" s="47"/>
      <c r="X25" s="47"/>
    </row>
    <row r="26" spans="1:24" ht="18.75" customHeight="1" x14ac:dyDescent="0.25">
      <c r="A26" s="95"/>
      <c r="B26" s="111"/>
      <c r="C26" s="111"/>
      <c r="D26" s="106"/>
      <c r="E26" s="5">
        <v>869</v>
      </c>
      <c r="F26" s="6" t="s">
        <v>18</v>
      </c>
      <c r="G26" s="9"/>
      <c r="H26" s="5" t="s">
        <v>18</v>
      </c>
      <c r="I26" s="5" t="s">
        <v>18</v>
      </c>
      <c r="J26" s="7">
        <f t="shared" si="5"/>
        <v>20696.400000000001</v>
      </c>
      <c r="K26" s="7">
        <f>K83</f>
        <v>9890.2000000000007</v>
      </c>
      <c r="L26" s="7">
        <f t="shared" ref="L26:P26" si="14">L83</f>
        <v>10806.2</v>
      </c>
      <c r="M26" s="7">
        <f t="shared" si="14"/>
        <v>0</v>
      </c>
      <c r="N26" s="7">
        <f t="shared" si="14"/>
        <v>0</v>
      </c>
      <c r="O26" s="7">
        <f t="shared" si="14"/>
        <v>0</v>
      </c>
      <c r="P26" s="7">
        <f t="shared" si="14"/>
        <v>0</v>
      </c>
      <c r="Q26" s="101"/>
      <c r="R26" s="101"/>
      <c r="S26" s="101"/>
      <c r="T26" s="101"/>
      <c r="U26" s="101"/>
      <c r="W26" s="47"/>
      <c r="X26" s="47"/>
    </row>
    <row r="27" spans="1:24" ht="18.75" customHeight="1" x14ac:dyDescent="0.25">
      <c r="A27" s="95"/>
      <c r="B27" s="111"/>
      <c r="C27" s="111"/>
      <c r="D27" s="106"/>
      <c r="E27" s="5">
        <v>824</v>
      </c>
      <c r="F27" s="6" t="s">
        <v>18</v>
      </c>
      <c r="G27" s="9"/>
      <c r="H27" s="5" t="s">
        <v>18</v>
      </c>
      <c r="I27" s="5" t="s">
        <v>18</v>
      </c>
      <c r="J27" s="7">
        <f t="shared" si="5"/>
        <v>14300</v>
      </c>
      <c r="K27" s="7">
        <f t="shared" ref="K27:P27" si="15">K55+K84</f>
        <v>6300</v>
      </c>
      <c r="L27" s="7">
        <f t="shared" si="15"/>
        <v>8000</v>
      </c>
      <c r="M27" s="7">
        <f t="shared" si="15"/>
        <v>0</v>
      </c>
      <c r="N27" s="7">
        <f t="shared" si="15"/>
        <v>0</v>
      </c>
      <c r="O27" s="7">
        <f t="shared" si="15"/>
        <v>0</v>
      </c>
      <c r="P27" s="7">
        <f t="shared" si="15"/>
        <v>0</v>
      </c>
      <c r="Q27" s="101"/>
      <c r="R27" s="101"/>
      <c r="S27" s="101"/>
      <c r="T27" s="101"/>
      <c r="U27" s="101"/>
      <c r="W27" s="47"/>
      <c r="X27" s="47"/>
    </row>
    <row r="28" spans="1:24" ht="41.25" customHeight="1" x14ac:dyDescent="0.25">
      <c r="A28" s="96"/>
      <c r="B28" s="112"/>
      <c r="C28" s="112"/>
      <c r="D28" s="4" t="s">
        <v>24</v>
      </c>
      <c r="E28" s="5" t="s">
        <v>18</v>
      </c>
      <c r="F28" s="6" t="s">
        <v>18</v>
      </c>
      <c r="G28" s="11"/>
      <c r="H28" s="5" t="s">
        <v>18</v>
      </c>
      <c r="I28" s="5" t="s">
        <v>18</v>
      </c>
      <c r="J28" s="7">
        <f t="shared" si="5"/>
        <v>24000</v>
      </c>
      <c r="K28" s="7">
        <f t="shared" ref="K28:P28" si="16">K105</f>
        <v>4000</v>
      </c>
      <c r="L28" s="7">
        <f t="shared" si="16"/>
        <v>4000</v>
      </c>
      <c r="M28" s="7">
        <f t="shared" si="16"/>
        <v>4000</v>
      </c>
      <c r="N28" s="7">
        <f t="shared" si="16"/>
        <v>4000</v>
      </c>
      <c r="O28" s="7">
        <f t="shared" si="16"/>
        <v>4000</v>
      </c>
      <c r="P28" s="7">
        <f t="shared" si="16"/>
        <v>4000</v>
      </c>
      <c r="Q28" s="102"/>
      <c r="R28" s="102"/>
      <c r="S28" s="102"/>
      <c r="T28" s="102"/>
      <c r="U28" s="102"/>
      <c r="W28" s="47"/>
      <c r="X28" s="47"/>
    </row>
    <row r="29" spans="1:24" ht="27.75" customHeight="1" x14ac:dyDescent="0.25">
      <c r="A29" s="91" t="s">
        <v>209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3"/>
      <c r="W29" s="47"/>
      <c r="X29" s="47"/>
    </row>
    <row r="30" spans="1:24" ht="27" customHeight="1" x14ac:dyDescent="0.25">
      <c r="A30" s="91" t="s">
        <v>210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3"/>
      <c r="W30" s="47"/>
      <c r="X30" s="47"/>
    </row>
    <row r="31" spans="1:24" ht="37.5" x14ac:dyDescent="0.25">
      <c r="A31" s="103" t="s">
        <v>163</v>
      </c>
      <c r="B31" s="104" t="s">
        <v>221</v>
      </c>
      <c r="C31" s="104" t="s">
        <v>29</v>
      </c>
      <c r="D31" s="4" t="s">
        <v>27</v>
      </c>
      <c r="E31" s="5" t="s">
        <v>18</v>
      </c>
      <c r="F31" s="6" t="s">
        <v>18</v>
      </c>
      <c r="G31" s="6" t="s">
        <v>18</v>
      </c>
      <c r="H31" s="5" t="s">
        <v>18</v>
      </c>
      <c r="I31" s="5" t="s">
        <v>18</v>
      </c>
      <c r="J31" s="7">
        <f t="shared" ref="J31:P31" si="17">J32+J33</f>
        <v>245148.40399999998</v>
      </c>
      <c r="K31" s="7">
        <f t="shared" si="17"/>
        <v>71604.2</v>
      </c>
      <c r="L31" s="7">
        <f t="shared" si="17"/>
        <v>86744.203999999998</v>
      </c>
      <c r="M31" s="7">
        <f t="shared" si="17"/>
        <v>21700</v>
      </c>
      <c r="N31" s="7">
        <f t="shared" si="17"/>
        <v>21700</v>
      </c>
      <c r="O31" s="7">
        <f t="shared" si="17"/>
        <v>21700</v>
      </c>
      <c r="P31" s="7">
        <f t="shared" si="17"/>
        <v>21700</v>
      </c>
      <c r="Q31" s="105" t="s">
        <v>30</v>
      </c>
      <c r="R31" s="105">
        <v>1</v>
      </c>
      <c r="S31" s="105" t="s">
        <v>31</v>
      </c>
      <c r="T31" s="105" t="s">
        <v>18</v>
      </c>
      <c r="U31" s="105" t="s">
        <v>18</v>
      </c>
      <c r="W31" s="47"/>
      <c r="X31" s="47"/>
    </row>
    <row r="32" spans="1:24" ht="23.25" customHeight="1" x14ac:dyDescent="0.25">
      <c r="A32" s="105"/>
      <c r="B32" s="104"/>
      <c r="C32" s="104"/>
      <c r="D32" s="21" t="s">
        <v>20</v>
      </c>
      <c r="E32" s="5">
        <v>821</v>
      </c>
      <c r="F32" s="6" t="s">
        <v>18</v>
      </c>
      <c r="G32" s="6" t="s">
        <v>32</v>
      </c>
      <c r="H32" s="5" t="s">
        <v>18</v>
      </c>
      <c r="I32" s="5" t="s">
        <v>18</v>
      </c>
      <c r="J32" s="7">
        <f>K32+L32+M32+N32+O32+P32</f>
        <v>130200.004</v>
      </c>
      <c r="K32" s="7">
        <f>K35+K39+K40+K44+K45</f>
        <v>21700</v>
      </c>
      <c r="L32" s="7">
        <f>L35+L39+L40+L44</f>
        <v>21700.004000000001</v>
      </c>
      <c r="M32" s="7">
        <f>M36+M39+M40+M44+M45</f>
        <v>21700</v>
      </c>
      <c r="N32" s="7">
        <f>N36+N39+N40+N44+N45</f>
        <v>21700</v>
      </c>
      <c r="O32" s="7">
        <f>O36+O39+O40+O44+O45</f>
        <v>21700</v>
      </c>
      <c r="P32" s="7">
        <f>P36+P39+P40+P44+P45</f>
        <v>21700</v>
      </c>
      <c r="Q32" s="105"/>
      <c r="R32" s="105"/>
      <c r="S32" s="105"/>
      <c r="T32" s="105"/>
      <c r="U32" s="105"/>
      <c r="W32" s="47"/>
      <c r="X32" s="47"/>
    </row>
    <row r="33" spans="1:24" ht="80.25" customHeight="1" x14ac:dyDescent="0.25">
      <c r="A33" s="105"/>
      <c r="B33" s="104"/>
      <c r="C33" s="104"/>
      <c r="D33" s="21" t="s">
        <v>22</v>
      </c>
      <c r="E33" s="5">
        <v>821</v>
      </c>
      <c r="F33" s="6" t="s">
        <v>18</v>
      </c>
      <c r="G33" s="6" t="s">
        <v>32</v>
      </c>
      <c r="H33" s="5" t="s">
        <v>18</v>
      </c>
      <c r="I33" s="5" t="s">
        <v>18</v>
      </c>
      <c r="J33" s="7">
        <f t="shared" ref="J33" si="18">K33+L33+M33+N33+O33+P33</f>
        <v>114948.4</v>
      </c>
      <c r="K33" s="7">
        <f>K37+K41+K46</f>
        <v>49904.2</v>
      </c>
      <c r="L33" s="7">
        <f>L37+L41+L46</f>
        <v>65044.200000000004</v>
      </c>
      <c r="M33" s="7">
        <f t="shared" ref="M33:P33" si="19">M37+M41+M46</f>
        <v>0</v>
      </c>
      <c r="N33" s="7">
        <f t="shared" si="19"/>
        <v>0</v>
      </c>
      <c r="O33" s="7">
        <f t="shared" si="19"/>
        <v>0</v>
      </c>
      <c r="P33" s="7">
        <f t="shared" si="19"/>
        <v>0</v>
      </c>
      <c r="Q33" s="105"/>
      <c r="R33" s="105"/>
      <c r="S33" s="105"/>
      <c r="T33" s="105"/>
      <c r="U33" s="105"/>
      <c r="W33" s="47"/>
      <c r="X33" s="47"/>
    </row>
    <row r="34" spans="1:24" s="38" customFormat="1" ht="37.5" customHeight="1" x14ac:dyDescent="0.25">
      <c r="A34" s="113" t="s">
        <v>164</v>
      </c>
      <c r="B34" s="97" t="s">
        <v>159</v>
      </c>
      <c r="C34" s="93" t="s">
        <v>33</v>
      </c>
      <c r="D34" s="4" t="s">
        <v>27</v>
      </c>
      <c r="E34" s="5" t="s">
        <v>18</v>
      </c>
      <c r="F34" s="6" t="s">
        <v>18</v>
      </c>
      <c r="G34" s="6" t="s">
        <v>18</v>
      </c>
      <c r="H34" s="5" t="s">
        <v>18</v>
      </c>
      <c r="I34" s="5" t="s">
        <v>18</v>
      </c>
      <c r="J34" s="7">
        <f>J35+J37+J36</f>
        <v>118273.3</v>
      </c>
      <c r="K34" s="7">
        <f t="shared" ref="K34:L34" si="20">K35+K37</f>
        <v>40895.833333333336</v>
      </c>
      <c r="L34" s="7">
        <f t="shared" si="20"/>
        <v>54051.666666666664</v>
      </c>
      <c r="M34" s="7">
        <f>M36</f>
        <v>6352.5</v>
      </c>
      <c r="N34" s="7">
        <f t="shared" ref="N34:P34" si="21">N36</f>
        <v>5534.7999999999993</v>
      </c>
      <c r="O34" s="7">
        <f t="shared" si="21"/>
        <v>5238.2999999999993</v>
      </c>
      <c r="P34" s="7">
        <f t="shared" si="21"/>
        <v>6200.2</v>
      </c>
      <c r="Q34" s="105" t="s">
        <v>30</v>
      </c>
      <c r="R34" s="100">
        <v>1</v>
      </c>
      <c r="S34" s="100" t="s">
        <v>31</v>
      </c>
      <c r="T34" s="97" t="s">
        <v>165</v>
      </c>
      <c r="U34" s="97" t="s">
        <v>166</v>
      </c>
      <c r="W34" s="39"/>
      <c r="X34" s="39"/>
    </row>
    <row r="35" spans="1:24" s="38" customFormat="1" ht="30.75" customHeight="1" x14ac:dyDescent="0.25">
      <c r="A35" s="113"/>
      <c r="B35" s="98"/>
      <c r="C35" s="93"/>
      <c r="D35" s="97" t="s">
        <v>20</v>
      </c>
      <c r="E35" s="11">
        <v>821</v>
      </c>
      <c r="F35" s="15" t="s">
        <v>34</v>
      </c>
      <c r="G35" s="15" t="s">
        <v>35</v>
      </c>
      <c r="H35" s="11">
        <v>600</v>
      </c>
      <c r="I35" s="11" t="s">
        <v>36</v>
      </c>
      <c r="J35" s="36">
        <f>SUM(K35:P35)</f>
        <v>11393.7</v>
      </c>
      <c r="K35" s="86">
        <f>5632.5-725</f>
        <v>4907.5</v>
      </c>
      <c r="L35" s="61">
        <f>6656.7-170.5</f>
        <v>6486.2</v>
      </c>
      <c r="M35" s="61"/>
      <c r="N35" s="61"/>
      <c r="O35" s="61"/>
      <c r="P35" s="61"/>
      <c r="Q35" s="105"/>
      <c r="R35" s="101"/>
      <c r="S35" s="101"/>
      <c r="T35" s="98"/>
      <c r="U35" s="98"/>
      <c r="W35" s="39"/>
      <c r="X35" s="39"/>
    </row>
    <row r="36" spans="1:24" ht="32.25" customHeight="1" x14ac:dyDescent="0.25">
      <c r="A36" s="113"/>
      <c r="B36" s="98"/>
      <c r="C36" s="93"/>
      <c r="D36" s="99"/>
      <c r="E36" s="11">
        <v>821</v>
      </c>
      <c r="F36" s="15" t="s">
        <v>34</v>
      </c>
      <c r="G36" s="15" t="s">
        <v>37</v>
      </c>
      <c r="H36" s="11">
        <v>600</v>
      </c>
      <c r="I36" s="11" t="s">
        <v>36</v>
      </c>
      <c r="J36" s="36">
        <f>K36+L36+M36+N36+O36+P36</f>
        <v>23325.8</v>
      </c>
      <c r="K36" s="86"/>
      <c r="L36" s="61"/>
      <c r="M36" s="61">
        <f>6656.7-304.2</f>
        <v>6352.5</v>
      </c>
      <c r="N36" s="61">
        <f>6656.7-1121.9</f>
        <v>5534.7999999999993</v>
      </c>
      <c r="O36" s="61">
        <f>6656.7-1418.4</f>
        <v>5238.2999999999993</v>
      </c>
      <c r="P36" s="61">
        <f>6656.7-456.5</f>
        <v>6200.2</v>
      </c>
      <c r="Q36" s="105"/>
      <c r="R36" s="101"/>
      <c r="S36" s="101"/>
      <c r="T36" s="98"/>
      <c r="U36" s="98"/>
      <c r="W36" s="47"/>
      <c r="X36" s="47"/>
    </row>
    <row r="37" spans="1:24" ht="137.25" customHeight="1" x14ac:dyDescent="0.25">
      <c r="A37" s="113"/>
      <c r="B37" s="99"/>
      <c r="C37" s="93"/>
      <c r="D37" s="4" t="s">
        <v>22</v>
      </c>
      <c r="E37" s="11"/>
      <c r="F37" s="15"/>
      <c r="G37" s="15"/>
      <c r="H37" s="11"/>
      <c r="I37" s="11" t="s">
        <v>36</v>
      </c>
      <c r="J37" s="7">
        <f>SUM(K37:P37)</f>
        <v>83553.8</v>
      </c>
      <c r="K37" s="87">
        <f>K35*88/12</f>
        <v>35988.333333333336</v>
      </c>
      <c r="L37" s="7">
        <f>L35*88/12</f>
        <v>47565.466666666667</v>
      </c>
      <c r="M37" s="7"/>
      <c r="N37" s="7"/>
      <c r="O37" s="7"/>
      <c r="P37" s="7"/>
      <c r="Q37" s="105"/>
      <c r="R37" s="102"/>
      <c r="S37" s="102"/>
      <c r="T37" s="99"/>
      <c r="U37" s="99"/>
      <c r="W37" s="47"/>
      <c r="X37" s="47"/>
    </row>
    <row r="38" spans="1:24" ht="46.5" customHeight="1" x14ac:dyDescent="0.25">
      <c r="A38" s="94" t="s">
        <v>38</v>
      </c>
      <c r="B38" s="97" t="s">
        <v>167</v>
      </c>
      <c r="C38" s="97" t="s">
        <v>33</v>
      </c>
      <c r="D38" s="4" t="s">
        <v>27</v>
      </c>
      <c r="E38" s="5" t="s">
        <v>18</v>
      </c>
      <c r="F38" s="6" t="s">
        <v>18</v>
      </c>
      <c r="G38" s="6" t="s">
        <v>18</v>
      </c>
      <c r="H38" s="5" t="s">
        <v>18</v>
      </c>
      <c r="I38" s="5" t="s">
        <v>18</v>
      </c>
      <c r="J38" s="7">
        <f>J39+J40+J41</f>
        <v>116111.50400000002</v>
      </c>
      <c r="K38" s="7">
        <f t="shared" ref="K38:P38" si="22">K39+K40+K41</f>
        <v>24666.3</v>
      </c>
      <c r="L38" s="7">
        <f t="shared" si="22"/>
        <v>31272.004000000001</v>
      </c>
      <c r="M38" s="7">
        <f t="shared" si="22"/>
        <v>15043.3</v>
      </c>
      <c r="N38" s="7">
        <f t="shared" si="22"/>
        <v>15043.3</v>
      </c>
      <c r="O38" s="7">
        <f t="shared" si="22"/>
        <v>15043.3</v>
      </c>
      <c r="P38" s="7">
        <f t="shared" si="22"/>
        <v>15043.3</v>
      </c>
      <c r="Q38" s="100" t="s">
        <v>30</v>
      </c>
      <c r="R38" s="100">
        <v>1</v>
      </c>
      <c r="S38" s="100" t="s">
        <v>31</v>
      </c>
      <c r="T38" s="97" t="s">
        <v>190</v>
      </c>
      <c r="U38" s="97" t="s">
        <v>154</v>
      </c>
      <c r="W38" s="47"/>
      <c r="X38" s="47"/>
    </row>
    <row r="39" spans="1:24" ht="98.25" customHeight="1" x14ac:dyDescent="0.25">
      <c r="A39" s="95"/>
      <c r="B39" s="98"/>
      <c r="C39" s="98"/>
      <c r="D39" s="97" t="s">
        <v>20</v>
      </c>
      <c r="E39" s="100">
        <v>821</v>
      </c>
      <c r="F39" s="94" t="s">
        <v>34</v>
      </c>
      <c r="G39" s="6" t="s">
        <v>37</v>
      </c>
      <c r="H39" s="5">
        <v>600</v>
      </c>
      <c r="I39" s="5" t="s">
        <v>39</v>
      </c>
      <c r="J39" s="7">
        <f>SUM(K39:P39)</f>
        <v>87898.400000000009</v>
      </c>
      <c r="K39" s="7">
        <v>14894.9</v>
      </c>
      <c r="L39" s="7">
        <v>12830.3</v>
      </c>
      <c r="M39" s="7">
        <v>15043.3</v>
      </c>
      <c r="N39" s="7">
        <v>15043.3</v>
      </c>
      <c r="O39" s="7">
        <v>15043.3</v>
      </c>
      <c r="P39" s="7">
        <v>15043.3</v>
      </c>
      <c r="Q39" s="101"/>
      <c r="R39" s="101"/>
      <c r="S39" s="101"/>
      <c r="T39" s="98"/>
      <c r="U39" s="98"/>
      <c r="W39" s="47"/>
      <c r="X39" s="47"/>
    </row>
    <row r="40" spans="1:24" ht="67.5" customHeight="1" x14ac:dyDescent="0.25">
      <c r="A40" s="16"/>
      <c r="B40" s="98"/>
      <c r="C40" s="10"/>
      <c r="D40" s="99"/>
      <c r="E40" s="102"/>
      <c r="F40" s="96"/>
      <c r="G40" s="6" t="s">
        <v>35</v>
      </c>
      <c r="H40" s="5">
        <v>600</v>
      </c>
      <c r="I40" s="5" t="s">
        <v>39</v>
      </c>
      <c r="J40" s="17">
        <f>K40+L40+M40+N40+O40+P40</f>
        <v>3385.6039999999998</v>
      </c>
      <c r="K40" s="17">
        <v>1172.5999999999999</v>
      </c>
      <c r="L40" s="17">
        <v>2213.0039999999999</v>
      </c>
      <c r="M40" s="17"/>
      <c r="N40" s="17"/>
      <c r="O40" s="17"/>
      <c r="P40" s="17"/>
      <c r="Q40" s="18"/>
      <c r="R40" s="18"/>
      <c r="S40" s="18"/>
      <c r="T40" s="98"/>
      <c r="U40" s="10"/>
      <c r="W40" s="47"/>
      <c r="X40" s="47"/>
    </row>
    <row r="41" spans="1:24" ht="94.5" customHeight="1" x14ac:dyDescent="0.25">
      <c r="A41" s="16"/>
      <c r="B41" s="98"/>
      <c r="C41" s="10"/>
      <c r="D41" s="108" t="s">
        <v>22</v>
      </c>
      <c r="E41" s="100">
        <v>821</v>
      </c>
      <c r="F41" s="100" t="s">
        <v>34</v>
      </c>
      <c r="G41" s="100" t="s">
        <v>35</v>
      </c>
      <c r="H41" s="100">
        <v>600</v>
      </c>
      <c r="I41" s="100" t="s">
        <v>39</v>
      </c>
      <c r="J41" s="129">
        <f>K41+L41+M41+N41+O41+P41</f>
        <v>24827.5</v>
      </c>
      <c r="K41" s="129">
        <v>8598.7999999999993</v>
      </c>
      <c r="L41" s="129">
        <v>16228.7</v>
      </c>
      <c r="M41" s="129"/>
      <c r="N41" s="129"/>
      <c r="O41" s="129"/>
      <c r="P41" s="129"/>
      <c r="Q41" s="18"/>
      <c r="R41" s="18"/>
      <c r="S41" s="18"/>
      <c r="T41" s="99"/>
      <c r="U41" s="12"/>
      <c r="W41" s="47"/>
      <c r="X41" s="47"/>
    </row>
    <row r="42" spans="1:24" ht="306.75" customHeight="1" x14ac:dyDescent="0.25">
      <c r="A42" s="19"/>
      <c r="B42" s="12"/>
      <c r="C42" s="12"/>
      <c r="D42" s="135"/>
      <c r="E42" s="102"/>
      <c r="F42" s="102"/>
      <c r="G42" s="102"/>
      <c r="H42" s="102"/>
      <c r="I42" s="102"/>
      <c r="J42" s="102"/>
      <c r="K42" s="130"/>
      <c r="L42" s="130"/>
      <c r="M42" s="130"/>
      <c r="N42" s="130"/>
      <c r="O42" s="130"/>
      <c r="P42" s="130"/>
      <c r="Q42" s="20"/>
      <c r="R42" s="11"/>
      <c r="S42" s="11"/>
      <c r="T42" s="49" t="s">
        <v>168</v>
      </c>
      <c r="U42" s="21" t="s">
        <v>40</v>
      </c>
      <c r="W42" s="47"/>
      <c r="X42" s="47"/>
    </row>
    <row r="43" spans="1:24" ht="43.5" customHeight="1" x14ac:dyDescent="0.25">
      <c r="A43" s="129" t="s">
        <v>228</v>
      </c>
      <c r="B43" s="131" t="s">
        <v>229</v>
      </c>
      <c r="C43" s="131" t="s">
        <v>33</v>
      </c>
      <c r="D43" s="81" t="s">
        <v>27</v>
      </c>
      <c r="E43" s="7" t="s">
        <v>18</v>
      </c>
      <c r="F43" s="7" t="s">
        <v>18</v>
      </c>
      <c r="G43" s="7" t="s">
        <v>18</v>
      </c>
      <c r="H43" s="7" t="s">
        <v>18</v>
      </c>
      <c r="I43" s="7" t="s">
        <v>18</v>
      </c>
      <c r="J43" s="80">
        <f>J44+J45+J46</f>
        <v>10763.599999999999</v>
      </c>
      <c r="K43" s="80">
        <f>K44+K46</f>
        <v>6042.0666666666657</v>
      </c>
      <c r="L43" s="80">
        <f t="shared" ref="L43" si="23">L44+L46</f>
        <v>1420.5333333333328</v>
      </c>
      <c r="M43" s="80">
        <f>M45+M46</f>
        <v>304.2</v>
      </c>
      <c r="N43" s="80">
        <f>N45+N46</f>
        <v>1121.9000000000001</v>
      </c>
      <c r="O43" s="80">
        <f>O45+O46</f>
        <v>1418.4</v>
      </c>
      <c r="P43" s="80">
        <f>P45+P46</f>
        <v>456.5</v>
      </c>
      <c r="Q43" s="129" t="s">
        <v>30</v>
      </c>
      <c r="R43" s="129">
        <v>1</v>
      </c>
      <c r="S43" s="129" t="s">
        <v>31</v>
      </c>
      <c r="T43" s="131" t="s">
        <v>231</v>
      </c>
      <c r="U43" s="131" t="s">
        <v>230</v>
      </c>
      <c r="W43" s="47"/>
      <c r="X43" s="47"/>
    </row>
    <row r="44" spans="1:24" ht="37.5" customHeight="1" x14ac:dyDescent="0.25">
      <c r="A44" s="134"/>
      <c r="B44" s="132"/>
      <c r="C44" s="132"/>
      <c r="D44" s="131" t="s">
        <v>20</v>
      </c>
      <c r="E44" s="150">
        <v>821</v>
      </c>
      <c r="F44" s="129">
        <v>412</v>
      </c>
      <c r="G44" s="7" t="s">
        <v>35</v>
      </c>
      <c r="H44" s="150">
        <v>600</v>
      </c>
      <c r="I44" s="129" t="s">
        <v>18</v>
      </c>
      <c r="J44" s="80">
        <f>K44+L44+M44+N44+O44+P44</f>
        <v>895.5</v>
      </c>
      <c r="K44" s="86">
        <v>725</v>
      </c>
      <c r="L44" s="80">
        <v>170.5</v>
      </c>
      <c r="M44" s="82"/>
      <c r="N44" s="82"/>
      <c r="O44" s="82"/>
      <c r="P44" s="82"/>
      <c r="Q44" s="134"/>
      <c r="R44" s="134"/>
      <c r="S44" s="134"/>
      <c r="T44" s="132"/>
      <c r="U44" s="132"/>
      <c r="W44" s="47"/>
      <c r="X44" s="47"/>
    </row>
    <row r="45" spans="1:24" ht="33.75" customHeight="1" x14ac:dyDescent="0.25">
      <c r="A45" s="134"/>
      <c r="B45" s="132"/>
      <c r="C45" s="132"/>
      <c r="D45" s="133"/>
      <c r="E45" s="151"/>
      <c r="F45" s="130"/>
      <c r="G45" s="80" t="s">
        <v>37</v>
      </c>
      <c r="H45" s="151"/>
      <c r="I45" s="130"/>
      <c r="J45" s="80">
        <f>K45+L45+M45+N45+O45+P45</f>
        <v>3301</v>
      </c>
      <c r="K45" s="86"/>
      <c r="L45" s="80"/>
      <c r="M45" s="7">
        <v>304.2</v>
      </c>
      <c r="N45" s="7">
        <v>1121.9000000000001</v>
      </c>
      <c r="O45" s="7">
        <v>1418.4</v>
      </c>
      <c r="P45" s="7">
        <v>456.5</v>
      </c>
      <c r="Q45" s="134"/>
      <c r="R45" s="134"/>
      <c r="S45" s="134"/>
      <c r="T45" s="132"/>
      <c r="U45" s="132"/>
      <c r="W45" s="47"/>
      <c r="X45" s="47"/>
    </row>
    <row r="46" spans="1:24" ht="150" customHeight="1" x14ac:dyDescent="0.25">
      <c r="A46" s="130"/>
      <c r="B46" s="133"/>
      <c r="C46" s="133"/>
      <c r="D46" s="83" t="s">
        <v>22</v>
      </c>
      <c r="E46" s="85">
        <v>821</v>
      </c>
      <c r="F46" s="7">
        <v>412</v>
      </c>
      <c r="G46" s="7" t="s">
        <v>35</v>
      </c>
      <c r="H46" s="85">
        <v>600</v>
      </c>
      <c r="I46" s="7" t="s">
        <v>18</v>
      </c>
      <c r="J46" s="7">
        <f>K46+L46+M46+N46+O46+P46</f>
        <v>6567.0999999999985</v>
      </c>
      <c r="K46" s="87">
        <f>41305.4-K37</f>
        <v>5317.0666666666657</v>
      </c>
      <c r="L46" s="7">
        <f>48815.5-L37</f>
        <v>1250.0333333333328</v>
      </c>
      <c r="M46" s="7"/>
      <c r="N46" s="7"/>
      <c r="O46" s="7"/>
      <c r="P46" s="7"/>
      <c r="Q46" s="130"/>
      <c r="R46" s="130"/>
      <c r="S46" s="130"/>
      <c r="T46" s="133"/>
      <c r="U46" s="133"/>
      <c r="W46" s="47"/>
      <c r="X46" s="47"/>
    </row>
    <row r="47" spans="1:24" ht="46.5" customHeight="1" x14ac:dyDescent="0.25">
      <c r="A47" s="136" t="s">
        <v>193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8"/>
    </row>
    <row r="48" spans="1:24" ht="37.5" x14ac:dyDescent="0.25">
      <c r="A48" s="129" t="s">
        <v>169</v>
      </c>
      <c r="B48" s="131" t="s">
        <v>222</v>
      </c>
      <c r="C48" s="131" t="s">
        <v>41</v>
      </c>
      <c r="D48" s="83" t="s">
        <v>27</v>
      </c>
      <c r="E48" s="7" t="s">
        <v>18</v>
      </c>
      <c r="F48" s="7" t="s">
        <v>18</v>
      </c>
      <c r="G48" s="7" t="s">
        <v>18</v>
      </c>
      <c r="H48" s="7" t="s">
        <v>18</v>
      </c>
      <c r="I48" s="7" t="s">
        <v>18</v>
      </c>
      <c r="J48" s="7">
        <f>J49+J50+J51+J52+J53+J54+J55</f>
        <v>222586.9</v>
      </c>
      <c r="K48" s="7">
        <f>K49+K50+K51+K52+K53</f>
        <v>37427.800000000003</v>
      </c>
      <c r="L48" s="7">
        <f t="shared" ref="L48:P48" si="24">L49+L50+L51+L52+L53</f>
        <v>40159.1</v>
      </c>
      <c r="M48" s="7">
        <f t="shared" si="24"/>
        <v>36250</v>
      </c>
      <c r="N48" s="7">
        <f t="shared" si="24"/>
        <v>36250</v>
      </c>
      <c r="O48" s="7">
        <f t="shared" si="24"/>
        <v>36250</v>
      </c>
      <c r="P48" s="7">
        <f t="shared" si="24"/>
        <v>36250</v>
      </c>
      <c r="Q48" s="129" t="s">
        <v>30</v>
      </c>
      <c r="R48" s="129" t="s">
        <v>42</v>
      </c>
      <c r="S48" s="129" t="s">
        <v>43</v>
      </c>
      <c r="T48" s="129" t="s">
        <v>18</v>
      </c>
      <c r="U48" s="129" t="s">
        <v>18</v>
      </c>
      <c r="W48" s="47"/>
      <c r="X48" s="47"/>
    </row>
    <row r="49" spans="1:24" ht="19.5" customHeight="1" x14ac:dyDescent="0.25">
      <c r="A49" s="134"/>
      <c r="B49" s="132"/>
      <c r="C49" s="132"/>
      <c r="D49" s="131" t="s">
        <v>20</v>
      </c>
      <c r="E49" s="139">
        <v>821</v>
      </c>
      <c r="F49" s="140" t="s">
        <v>18</v>
      </c>
      <c r="G49" s="7" t="s">
        <v>44</v>
      </c>
      <c r="H49" s="140" t="s">
        <v>18</v>
      </c>
      <c r="I49" s="140" t="s">
        <v>18</v>
      </c>
      <c r="J49" s="7">
        <f>K49+L49+M49+N49+O49+P49</f>
        <v>96540.4</v>
      </c>
      <c r="K49" s="7">
        <f>K57+K65+K69+K75</f>
        <v>15972.2</v>
      </c>
      <c r="L49" s="7">
        <f t="shared" ref="L49:P49" si="25">L57+L65+L69+L75</f>
        <v>15568.2</v>
      </c>
      <c r="M49" s="7">
        <f t="shared" si="25"/>
        <v>16250</v>
      </c>
      <c r="N49" s="7">
        <f t="shared" si="25"/>
        <v>16250</v>
      </c>
      <c r="O49" s="7">
        <f t="shared" si="25"/>
        <v>16250</v>
      </c>
      <c r="P49" s="7">
        <f t="shared" si="25"/>
        <v>16250</v>
      </c>
      <c r="Q49" s="134"/>
      <c r="R49" s="134"/>
      <c r="S49" s="134"/>
      <c r="T49" s="134"/>
      <c r="U49" s="134"/>
      <c r="W49" s="47"/>
      <c r="X49" s="47"/>
    </row>
    <row r="50" spans="1:24" ht="23.25" customHeight="1" x14ac:dyDescent="0.25">
      <c r="A50" s="134"/>
      <c r="B50" s="132"/>
      <c r="C50" s="132"/>
      <c r="D50" s="132"/>
      <c r="E50" s="139"/>
      <c r="F50" s="140"/>
      <c r="G50" s="7" t="s">
        <v>44</v>
      </c>
      <c r="H50" s="140"/>
      <c r="I50" s="140"/>
      <c r="J50" s="7">
        <f t="shared" ref="J50:J51" si="26">K50+L50+M50+N50+O50+P50</f>
        <v>959.59999999999991</v>
      </c>
      <c r="K50" s="7">
        <f>K64</f>
        <v>277.8</v>
      </c>
      <c r="L50" s="7">
        <f t="shared" ref="L50:P50" si="27">L64</f>
        <v>681.8</v>
      </c>
      <c r="M50" s="7">
        <f t="shared" si="27"/>
        <v>0</v>
      </c>
      <c r="N50" s="7">
        <f t="shared" si="27"/>
        <v>0</v>
      </c>
      <c r="O50" s="7">
        <f t="shared" si="27"/>
        <v>0</v>
      </c>
      <c r="P50" s="7">
        <f t="shared" si="27"/>
        <v>0</v>
      </c>
      <c r="Q50" s="134"/>
      <c r="R50" s="134"/>
      <c r="S50" s="134"/>
      <c r="T50" s="134"/>
      <c r="U50" s="134"/>
      <c r="W50" s="47"/>
      <c r="X50" s="47"/>
    </row>
    <row r="51" spans="1:24" ht="19.5" customHeight="1" x14ac:dyDescent="0.25">
      <c r="A51" s="134"/>
      <c r="B51" s="132"/>
      <c r="C51" s="132"/>
      <c r="D51" s="84"/>
      <c r="E51" s="89">
        <v>806</v>
      </c>
      <c r="F51" s="7" t="s">
        <v>18</v>
      </c>
      <c r="G51" s="7" t="s">
        <v>44</v>
      </c>
      <c r="H51" s="7" t="s">
        <v>18</v>
      </c>
      <c r="I51" s="7" t="s">
        <v>18</v>
      </c>
      <c r="J51" s="79">
        <f t="shared" si="26"/>
        <v>7570.5</v>
      </c>
      <c r="K51" s="79">
        <f>K72</f>
        <v>2523.5</v>
      </c>
      <c r="L51" s="79">
        <f t="shared" ref="L51:P51" si="28">L72</f>
        <v>2523.5</v>
      </c>
      <c r="M51" s="79">
        <f t="shared" si="28"/>
        <v>2523.5</v>
      </c>
      <c r="N51" s="79">
        <f t="shared" si="28"/>
        <v>0</v>
      </c>
      <c r="O51" s="79">
        <f t="shared" si="28"/>
        <v>0</v>
      </c>
      <c r="P51" s="79">
        <f t="shared" si="28"/>
        <v>0</v>
      </c>
      <c r="Q51" s="134"/>
      <c r="R51" s="134"/>
      <c r="S51" s="134"/>
      <c r="T51" s="134"/>
      <c r="U51" s="134"/>
      <c r="W51" s="47"/>
      <c r="X51" s="47"/>
    </row>
    <row r="52" spans="1:24" ht="21" customHeight="1" x14ac:dyDescent="0.25">
      <c r="A52" s="134"/>
      <c r="B52" s="132"/>
      <c r="C52" s="132"/>
      <c r="D52" s="84"/>
      <c r="E52" s="89">
        <v>824</v>
      </c>
      <c r="F52" s="79" t="s">
        <v>18</v>
      </c>
      <c r="G52" s="79" t="s">
        <v>44</v>
      </c>
      <c r="H52" s="79" t="s">
        <v>18</v>
      </c>
      <c r="I52" s="7" t="s">
        <v>18</v>
      </c>
      <c r="J52" s="79">
        <f>K52+L52+M52+N52+O52+P52</f>
        <v>110479.5</v>
      </c>
      <c r="K52" s="79">
        <f>K60</f>
        <v>16617.400000000001</v>
      </c>
      <c r="L52" s="79">
        <f t="shared" ref="L52:M52" si="29">L60</f>
        <v>16385.599999999999</v>
      </c>
      <c r="M52" s="79">
        <f t="shared" si="29"/>
        <v>17476.5</v>
      </c>
      <c r="N52" s="79">
        <f>N60</f>
        <v>20000</v>
      </c>
      <c r="O52" s="79">
        <f>O60</f>
        <v>20000</v>
      </c>
      <c r="P52" s="79">
        <f>P60</f>
        <v>20000</v>
      </c>
      <c r="Q52" s="134"/>
      <c r="R52" s="134"/>
      <c r="S52" s="134"/>
      <c r="T52" s="134"/>
      <c r="U52" s="134"/>
      <c r="W52" s="47"/>
      <c r="X52" s="47"/>
    </row>
    <row r="53" spans="1:24" ht="20.25" customHeight="1" x14ac:dyDescent="0.25">
      <c r="A53" s="134"/>
      <c r="B53" s="132"/>
      <c r="C53" s="132"/>
      <c r="D53" s="131" t="s">
        <v>162</v>
      </c>
      <c r="E53" s="85">
        <v>821</v>
      </c>
      <c r="F53" s="7" t="s">
        <v>18</v>
      </c>
      <c r="G53" s="7" t="s">
        <v>44</v>
      </c>
      <c r="H53" s="7" t="s">
        <v>18</v>
      </c>
      <c r="I53" s="7" t="s">
        <v>18</v>
      </c>
      <c r="J53" s="7">
        <f>K53+L53+M53+N53+O53+P53</f>
        <v>7036.9</v>
      </c>
      <c r="K53" s="7">
        <f>K66</f>
        <v>2036.9</v>
      </c>
      <c r="L53" s="7">
        <f t="shared" ref="L53:P53" si="30">L66</f>
        <v>5000</v>
      </c>
      <c r="M53" s="7">
        <f t="shared" si="30"/>
        <v>0</v>
      </c>
      <c r="N53" s="7">
        <f t="shared" si="30"/>
        <v>0</v>
      </c>
      <c r="O53" s="7">
        <f t="shared" si="30"/>
        <v>0</v>
      </c>
      <c r="P53" s="7">
        <f t="shared" si="30"/>
        <v>0</v>
      </c>
      <c r="Q53" s="134"/>
      <c r="R53" s="134"/>
      <c r="S53" s="134"/>
      <c r="T53" s="134"/>
      <c r="U53" s="134"/>
      <c r="W53" s="47"/>
      <c r="X53" s="47"/>
    </row>
    <row r="54" spans="1:24" ht="27" customHeight="1" x14ac:dyDescent="0.3">
      <c r="A54" s="134"/>
      <c r="B54" s="132"/>
      <c r="C54" s="132"/>
      <c r="D54" s="132"/>
      <c r="E54" s="85">
        <v>806</v>
      </c>
      <c r="F54" s="7" t="s">
        <v>18</v>
      </c>
      <c r="G54" s="23" t="s">
        <v>18</v>
      </c>
      <c r="H54" s="23" t="s">
        <v>18</v>
      </c>
      <c r="I54" s="7" t="s">
        <v>18</v>
      </c>
      <c r="J54" s="23"/>
      <c r="K54" s="7">
        <f>K73</f>
        <v>0</v>
      </c>
      <c r="L54" s="29">
        <f t="shared" ref="L54:P54" si="31">L73</f>
        <v>0</v>
      </c>
      <c r="M54" s="29">
        <f t="shared" si="31"/>
        <v>0</v>
      </c>
      <c r="N54" s="29">
        <f t="shared" si="31"/>
        <v>0</v>
      </c>
      <c r="O54" s="29">
        <f t="shared" si="31"/>
        <v>0</v>
      </c>
      <c r="P54" s="29">
        <f t="shared" si="31"/>
        <v>0</v>
      </c>
      <c r="Q54" s="134"/>
      <c r="R54" s="134"/>
      <c r="S54" s="134"/>
      <c r="T54" s="134"/>
      <c r="U54" s="134"/>
      <c r="W54" s="47"/>
      <c r="X54" s="47"/>
    </row>
    <row r="55" spans="1:24" ht="95.25" customHeight="1" x14ac:dyDescent="0.3">
      <c r="A55" s="134"/>
      <c r="B55" s="133"/>
      <c r="C55" s="133"/>
      <c r="D55" s="133"/>
      <c r="E55" s="85">
        <v>824</v>
      </c>
      <c r="F55" s="7" t="s">
        <v>18</v>
      </c>
      <c r="G55" s="29" t="s">
        <v>18</v>
      </c>
      <c r="H55" s="29" t="s">
        <v>18</v>
      </c>
      <c r="I55" s="7" t="s">
        <v>18</v>
      </c>
      <c r="J55" s="23"/>
      <c r="K55" s="7"/>
      <c r="L55" s="23"/>
      <c r="M55" s="23"/>
      <c r="N55" s="23"/>
      <c r="O55" s="23"/>
      <c r="P55" s="23"/>
      <c r="Q55" s="134"/>
      <c r="R55" s="134"/>
      <c r="S55" s="134"/>
      <c r="T55" s="134"/>
      <c r="U55" s="134"/>
      <c r="W55" s="47"/>
      <c r="X55" s="47"/>
    </row>
    <row r="56" spans="1:24" ht="37.5" customHeight="1" x14ac:dyDescent="0.25">
      <c r="A56" s="94" t="s">
        <v>170</v>
      </c>
      <c r="B56" s="97" t="s">
        <v>194</v>
      </c>
      <c r="C56" s="97" t="s">
        <v>33</v>
      </c>
      <c r="D56" s="4" t="s">
        <v>45</v>
      </c>
      <c r="E56" s="5" t="s">
        <v>18</v>
      </c>
      <c r="F56" s="6" t="s">
        <v>18</v>
      </c>
      <c r="G56" s="6" t="s">
        <v>18</v>
      </c>
      <c r="H56" s="5" t="s">
        <v>18</v>
      </c>
      <c r="I56" s="5" t="s">
        <v>18</v>
      </c>
      <c r="J56" s="7">
        <f>J57+J58</f>
        <v>36000</v>
      </c>
      <c r="K56" s="7">
        <f>K57+K58</f>
        <v>6000</v>
      </c>
      <c r="L56" s="7">
        <f t="shared" ref="L56:P56" si="32">L57+L58</f>
        <v>6000</v>
      </c>
      <c r="M56" s="7">
        <f t="shared" si="32"/>
        <v>6000</v>
      </c>
      <c r="N56" s="7">
        <f t="shared" si="32"/>
        <v>6000</v>
      </c>
      <c r="O56" s="7">
        <f t="shared" si="32"/>
        <v>6000</v>
      </c>
      <c r="P56" s="7">
        <f t="shared" si="32"/>
        <v>6000</v>
      </c>
      <c r="Q56" s="94" t="s">
        <v>30</v>
      </c>
      <c r="R56" s="94">
        <v>1</v>
      </c>
      <c r="S56" s="94" t="s">
        <v>46</v>
      </c>
      <c r="T56" s="97" t="s">
        <v>195</v>
      </c>
      <c r="U56" s="97" t="s">
        <v>47</v>
      </c>
      <c r="W56" s="47"/>
      <c r="X56" s="47"/>
    </row>
    <row r="57" spans="1:24" ht="18.75" x14ac:dyDescent="0.25">
      <c r="A57" s="95"/>
      <c r="B57" s="98"/>
      <c r="C57" s="98"/>
      <c r="D57" s="4" t="s">
        <v>20</v>
      </c>
      <c r="E57" s="5">
        <v>821</v>
      </c>
      <c r="F57" s="6" t="s">
        <v>34</v>
      </c>
      <c r="G57" s="6" t="s">
        <v>48</v>
      </c>
      <c r="H57" s="5">
        <v>800</v>
      </c>
      <c r="I57" s="5" t="s">
        <v>49</v>
      </c>
      <c r="J57" s="7">
        <f>K57+L57+M57+N57+O57+P57</f>
        <v>36000</v>
      </c>
      <c r="K57" s="7">
        <v>6000</v>
      </c>
      <c r="L57" s="7">
        <v>6000</v>
      </c>
      <c r="M57" s="7">
        <v>6000</v>
      </c>
      <c r="N57" s="7">
        <v>6000</v>
      </c>
      <c r="O57" s="7">
        <v>6000</v>
      </c>
      <c r="P57" s="7">
        <v>6000</v>
      </c>
      <c r="Q57" s="95"/>
      <c r="R57" s="95"/>
      <c r="S57" s="95"/>
      <c r="T57" s="98"/>
      <c r="U57" s="98"/>
      <c r="W57" s="47"/>
      <c r="X57" s="47"/>
    </row>
    <row r="58" spans="1:24" ht="127.5" customHeight="1" x14ac:dyDescent="0.25">
      <c r="A58" s="96"/>
      <c r="B58" s="99"/>
      <c r="C58" s="99"/>
      <c r="D58" s="4" t="s">
        <v>22</v>
      </c>
      <c r="E58" s="5" t="s">
        <v>18</v>
      </c>
      <c r="F58" s="6" t="s">
        <v>18</v>
      </c>
      <c r="G58" s="6" t="s">
        <v>18</v>
      </c>
      <c r="H58" s="5" t="s">
        <v>18</v>
      </c>
      <c r="I58" s="5" t="s">
        <v>18</v>
      </c>
      <c r="J58" s="7">
        <f>K58+L58+M58+N58+O58+P58</f>
        <v>0</v>
      </c>
      <c r="K58" s="7"/>
      <c r="L58" s="7"/>
      <c r="M58" s="7"/>
      <c r="N58" s="7"/>
      <c r="O58" s="7"/>
      <c r="P58" s="7"/>
      <c r="Q58" s="96"/>
      <c r="R58" s="96"/>
      <c r="S58" s="96"/>
      <c r="T58" s="99"/>
      <c r="U58" s="99"/>
      <c r="W58" s="47"/>
      <c r="X58" s="47"/>
    </row>
    <row r="59" spans="1:24" ht="49.5" customHeight="1" x14ac:dyDescent="0.25">
      <c r="A59" s="94" t="s">
        <v>171</v>
      </c>
      <c r="B59" s="110" t="s">
        <v>156</v>
      </c>
      <c r="C59" s="110" t="s">
        <v>50</v>
      </c>
      <c r="D59" s="4" t="s">
        <v>27</v>
      </c>
      <c r="E59" s="5" t="s">
        <v>18</v>
      </c>
      <c r="F59" s="6" t="s">
        <v>18</v>
      </c>
      <c r="G59" s="6" t="s">
        <v>18</v>
      </c>
      <c r="H59" s="5" t="s">
        <v>18</v>
      </c>
      <c r="I59" s="5" t="s">
        <v>18</v>
      </c>
      <c r="J59" s="7">
        <f>J60+J61+J62</f>
        <v>110479.5</v>
      </c>
      <c r="K59" s="7">
        <f>K60+K61+K62</f>
        <v>16617.400000000001</v>
      </c>
      <c r="L59" s="7">
        <f t="shared" ref="L59:P59" si="33">L60+L61+L62</f>
        <v>16385.599999999999</v>
      </c>
      <c r="M59" s="7">
        <f t="shared" si="33"/>
        <v>17476.5</v>
      </c>
      <c r="N59" s="7">
        <f t="shared" si="33"/>
        <v>20000</v>
      </c>
      <c r="O59" s="7">
        <f t="shared" si="33"/>
        <v>20000</v>
      </c>
      <c r="P59" s="7">
        <f t="shared" si="33"/>
        <v>20000</v>
      </c>
      <c r="Q59" s="94" t="str">
        <f t="shared" ref="Q59" si="34">$Q$56</f>
        <v>2019-2024</v>
      </c>
      <c r="R59" s="94" t="s">
        <v>25</v>
      </c>
      <c r="S59" s="94" t="s">
        <v>46</v>
      </c>
      <c r="T59" s="97" t="s">
        <v>213</v>
      </c>
      <c r="U59" s="97" t="s">
        <v>51</v>
      </c>
      <c r="W59" s="47"/>
      <c r="X59" s="47"/>
    </row>
    <row r="60" spans="1:24" ht="69.75" customHeight="1" x14ac:dyDescent="0.25">
      <c r="A60" s="95"/>
      <c r="B60" s="111"/>
      <c r="C60" s="111"/>
      <c r="D60" s="4" t="s">
        <v>20</v>
      </c>
      <c r="E60" s="5">
        <v>824</v>
      </c>
      <c r="F60" s="6" t="s">
        <v>34</v>
      </c>
      <c r="G60" s="6" t="s">
        <v>48</v>
      </c>
      <c r="H60" s="5">
        <v>800</v>
      </c>
      <c r="I60" s="5" t="s">
        <v>52</v>
      </c>
      <c r="J60" s="7">
        <f>K60+L60+M60+N60+O60+P60</f>
        <v>110479.5</v>
      </c>
      <c r="K60" s="7">
        <f>16617.4</f>
        <v>16617.400000000001</v>
      </c>
      <c r="L60" s="7">
        <f>16385.6</f>
        <v>16385.599999999999</v>
      </c>
      <c r="M60" s="7">
        <f>17476.5</f>
        <v>17476.5</v>
      </c>
      <c r="N60" s="7">
        <v>20000</v>
      </c>
      <c r="O60" s="7">
        <v>20000</v>
      </c>
      <c r="P60" s="7">
        <v>20000</v>
      </c>
      <c r="Q60" s="95"/>
      <c r="R60" s="95"/>
      <c r="S60" s="95"/>
      <c r="T60" s="98"/>
      <c r="U60" s="98"/>
      <c r="W60" s="47"/>
      <c r="X60" s="47"/>
    </row>
    <row r="61" spans="1:24" ht="15.75" hidden="1" customHeight="1" x14ac:dyDescent="0.25">
      <c r="A61" s="95"/>
      <c r="B61" s="111"/>
      <c r="C61" s="111"/>
      <c r="D61" s="106" t="s">
        <v>22</v>
      </c>
      <c r="E61" s="105">
        <v>824</v>
      </c>
      <c r="F61" s="103" t="s">
        <v>18</v>
      </c>
      <c r="G61" s="103" t="s">
        <v>18</v>
      </c>
      <c r="H61" s="103" t="s">
        <v>18</v>
      </c>
      <c r="I61" s="105" t="s">
        <v>18</v>
      </c>
      <c r="J61" s="105">
        <f t="shared" ref="J61:J62" si="35">K61+L61+M61+N61+O61+P61</f>
        <v>0</v>
      </c>
      <c r="K61" s="105"/>
      <c r="L61" s="105"/>
      <c r="M61" s="105"/>
      <c r="N61" s="105"/>
      <c r="O61" s="105"/>
      <c r="P61" s="105"/>
      <c r="Q61" s="95"/>
      <c r="R61" s="95"/>
      <c r="S61" s="95"/>
      <c r="T61" s="98"/>
      <c r="U61" s="98"/>
      <c r="W61" s="47"/>
      <c r="X61" s="47"/>
    </row>
    <row r="62" spans="1:24" ht="249.75" customHeight="1" x14ac:dyDescent="0.25">
      <c r="A62" s="96"/>
      <c r="B62" s="112"/>
      <c r="C62" s="112"/>
      <c r="D62" s="106"/>
      <c r="E62" s="105"/>
      <c r="F62" s="103"/>
      <c r="G62" s="103"/>
      <c r="H62" s="103">
        <v>800</v>
      </c>
      <c r="I62" s="105"/>
      <c r="J62" s="105">
        <f t="shared" si="35"/>
        <v>0</v>
      </c>
      <c r="K62" s="105"/>
      <c r="L62" s="105"/>
      <c r="M62" s="105"/>
      <c r="N62" s="105"/>
      <c r="O62" s="105"/>
      <c r="P62" s="105"/>
      <c r="Q62" s="96"/>
      <c r="R62" s="96"/>
      <c r="S62" s="96"/>
      <c r="T62" s="99"/>
      <c r="U62" s="99"/>
      <c r="W62" s="47"/>
      <c r="X62" s="47"/>
    </row>
    <row r="63" spans="1:24" ht="45" customHeight="1" x14ac:dyDescent="0.25">
      <c r="A63" s="94" t="s">
        <v>172</v>
      </c>
      <c r="B63" s="104" t="s">
        <v>196</v>
      </c>
      <c r="C63" s="97" t="s">
        <v>33</v>
      </c>
      <c r="D63" s="72" t="s">
        <v>27</v>
      </c>
      <c r="E63" s="71" t="s">
        <v>18</v>
      </c>
      <c r="F63" s="74" t="s">
        <v>18</v>
      </c>
      <c r="G63" s="74" t="s">
        <v>18</v>
      </c>
      <c r="H63" s="71" t="s">
        <v>18</v>
      </c>
      <c r="I63" s="71" t="s">
        <v>18</v>
      </c>
      <c r="J63" s="7">
        <f>J64+J65+J66</f>
        <v>32536.9</v>
      </c>
      <c r="K63" s="7">
        <f>K64+K65+K66</f>
        <v>6286.9</v>
      </c>
      <c r="L63" s="7">
        <f t="shared" ref="L63:P63" si="36">L64+L65+L66</f>
        <v>9250</v>
      </c>
      <c r="M63" s="7">
        <f t="shared" si="36"/>
        <v>4250</v>
      </c>
      <c r="N63" s="7">
        <f t="shared" si="36"/>
        <v>4250</v>
      </c>
      <c r="O63" s="7">
        <f t="shared" si="36"/>
        <v>4250</v>
      </c>
      <c r="P63" s="7">
        <f t="shared" si="36"/>
        <v>4250</v>
      </c>
      <c r="Q63" s="100" t="str">
        <f t="shared" ref="Q63" si="37">$Q$56</f>
        <v>2019-2024</v>
      </c>
      <c r="R63" s="100">
        <v>1</v>
      </c>
      <c r="S63" s="100" t="s">
        <v>53</v>
      </c>
      <c r="T63" s="104" t="s">
        <v>197</v>
      </c>
      <c r="U63" s="104" t="s">
        <v>155</v>
      </c>
      <c r="W63" s="47"/>
      <c r="X63" s="47"/>
    </row>
    <row r="64" spans="1:24" ht="45" customHeight="1" x14ac:dyDescent="0.25">
      <c r="A64" s="95"/>
      <c r="B64" s="104"/>
      <c r="C64" s="98"/>
      <c r="D64" s="104" t="s">
        <v>20</v>
      </c>
      <c r="E64" s="104">
        <v>821</v>
      </c>
      <c r="F64" s="104" t="s">
        <v>34</v>
      </c>
      <c r="G64" s="74" t="s">
        <v>54</v>
      </c>
      <c r="H64" s="71">
        <v>600</v>
      </c>
      <c r="I64" s="71" t="s">
        <v>55</v>
      </c>
      <c r="J64" s="7">
        <f>SUM(K64:P64)</f>
        <v>959.59999999999991</v>
      </c>
      <c r="K64" s="7">
        <v>277.8</v>
      </c>
      <c r="L64" s="7">
        <v>681.8</v>
      </c>
      <c r="M64" s="7"/>
      <c r="N64" s="7"/>
      <c r="O64" s="7"/>
      <c r="P64" s="7"/>
      <c r="Q64" s="101"/>
      <c r="R64" s="101"/>
      <c r="S64" s="101"/>
      <c r="T64" s="104"/>
      <c r="U64" s="104"/>
      <c r="W64" s="47"/>
      <c r="X64" s="47"/>
    </row>
    <row r="65" spans="1:24" ht="84.75" customHeight="1" x14ac:dyDescent="0.25">
      <c r="A65" s="95"/>
      <c r="B65" s="104"/>
      <c r="C65" s="98"/>
      <c r="D65" s="104"/>
      <c r="E65" s="104"/>
      <c r="F65" s="104"/>
      <c r="G65" s="74" t="s">
        <v>48</v>
      </c>
      <c r="H65" s="71"/>
      <c r="I65" s="71"/>
      <c r="J65" s="7">
        <f>SUM(K65:P65)</f>
        <v>24540.400000000001</v>
      </c>
      <c r="K65" s="7">
        <v>3972.2</v>
      </c>
      <c r="L65" s="7">
        <v>3568.2</v>
      </c>
      <c r="M65" s="7">
        <v>4250</v>
      </c>
      <c r="N65" s="7">
        <v>4250</v>
      </c>
      <c r="O65" s="7">
        <v>4250</v>
      </c>
      <c r="P65" s="7">
        <v>4250</v>
      </c>
      <c r="Q65" s="101"/>
      <c r="R65" s="101"/>
      <c r="S65" s="101"/>
      <c r="T65" s="104"/>
      <c r="U65" s="104"/>
      <c r="W65" s="47"/>
      <c r="X65" s="47"/>
    </row>
    <row r="66" spans="1:24" ht="78" customHeight="1" x14ac:dyDescent="0.25">
      <c r="A66" s="96"/>
      <c r="B66" s="104"/>
      <c r="C66" s="99"/>
      <c r="D66" s="75" t="s">
        <v>22</v>
      </c>
      <c r="E66" s="71">
        <v>821</v>
      </c>
      <c r="F66" s="71" t="s">
        <v>34</v>
      </c>
      <c r="G66" s="71" t="s">
        <v>54</v>
      </c>
      <c r="H66" s="71">
        <v>600</v>
      </c>
      <c r="I66" s="71" t="s">
        <v>55</v>
      </c>
      <c r="J66" s="71">
        <f>K66+L66+M66+N66+O66+P66</f>
        <v>7036.9</v>
      </c>
      <c r="K66" s="71">
        <v>2036.9</v>
      </c>
      <c r="L66" s="71">
        <v>5000</v>
      </c>
      <c r="M66" s="71"/>
      <c r="N66" s="71"/>
      <c r="O66" s="71"/>
      <c r="P66" s="71"/>
      <c r="Q66" s="102"/>
      <c r="R66" s="102"/>
      <c r="S66" s="102"/>
      <c r="T66" s="104"/>
      <c r="U66" s="104"/>
      <c r="W66" s="47"/>
      <c r="X66" s="47"/>
    </row>
    <row r="67" spans="1:24" ht="306" customHeight="1" x14ac:dyDescent="0.25">
      <c r="A67" s="19"/>
      <c r="B67" s="76"/>
      <c r="C67" s="2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20"/>
      <c r="R67" s="11"/>
      <c r="S67" s="11"/>
      <c r="T67" s="63" t="s">
        <v>214</v>
      </c>
      <c r="U67" s="21" t="s">
        <v>56</v>
      </c>
      <c r="W67" s="47"/>
      <c r="X67" s="47"/>
    </row>
    <row r="68" spans="1:24" ht="37.5" customHeight="1" x14ac:dyDescent="0.25">
      <c r="A68" s="103" t="s">
        <v>57</v>
      </c>
      <c r="B68" s="107" t="s">
        <v>256</v>
      </c>
      <c r="C68" s="107" t="s">
        <v>33</v>
      </c>
      <c r="D68" s="4" t="s">
        <v>27</v>
      </c>
      <c r="E68" s="5" t="s">
        <v>18</v>
      </c>
      <c r="F68" s="6" t="s">
        <v>18</v>
      </c>
      <c r="G68" s="6" t="s">
        <v>18</v>
      </c>
      <c r="H68" s="5" t="s">
        <v>18</v>
      </c>
      <c r="I68" s="5" t="s">
        <v>18</v>
      </c>
      <c r="J68" s="7">
        <f>J69+J70</f>
        <v>6000</v>
      </c>
      <c r="K68" s="7">
        <f t="shared" ref="K68:P68" si="38">K69+K70</f>
        <v>1000</v>
      </c>
      <c r="L68" s="7">
        <f t="shared" si="38"/>
        <v>1000</v>
      </c>
      <c r="M68" s="7">
        <f t="shared" si="38"/>
        <v>1000</v>
      </c>
      <c r="N68" s="7">
        <f t="shared" si="38"/>
        <v>1000</v>
      </c>
      <c r="O68" s="7">
        <f t="shared" si="38"/>
        <v>1000</v>
      </c>
      <c r="P68" s="7">
        <f t="shared" si="38"/>
        <v>1000</v>
      </c>
      <c r="Q68" s="103" t="str">
        <f t="shared" ref="Q68" si="39">$Q$63</f>
        <v>2019-2024</v>
      </c>
      <c r="R68" s="103" t="s">
        <v>58</v>
      </c>
      <c r="S68" s="103" t="s">
        <v>53</v>
      </c>
      <c r="T68" s="97" t="s">
        <v>198</v>
      </c>
      <c r="U68" s="97" t="s">
        <v>59</v>
      </c>
      <c r="W68" s="47"/>
      <c r="X68" s="47"/>
    </row>
    <row r="69" spans="1:24" ht="39" customHeight="1" x14ac:dyDescent="0.25">
      <c r="A69" s="103"/>
      <c r="B69" s="107"/>
      <c r="C69" s="107"/>
      <c r="D69" s="4" t="s">
        <v>20</v>
      </c>
      <c r="E69" s="5">
        <v>821</v>
      </c>
      <c r="F69" s="5" t="s">
        <v>34</v>
      </c>
      <c r="G69" s="6" t="s">
        <v>48</v>
      </c>
      <c r="H69" s="5">
        <v>600</v>
      </c>
      <c r="I69" s="5" t="s">
        <v>60</v>
      </c>
      <c r="J69" s="7">
        <f>SUM(K69:P69)</f>
        <v>6000</v>
      </c>
      <c r="K69" s="7">
        <v>1000</v>
      </c>
      <c r="L69" s="7">
        <v>1000</v>
      </c>
      <c r="M69" s="7">
        <v>1000</v>
      </c>
      <c r="N69" s="7">
        <v>1000</v>
      </c>
      <c r="O69" s="7">
        <v>1000</v>
      </c>
      <c r="P69" s="7">
        <v>1000</v>
      </c>
      <c r="Q69" s="103"/>
      <c r="R69" s="103"/>
      <c r="S69" s="103"/>
      <c r="T69" s="98"/>
      <c r="U69" s="98"/>
      <c r="W69" s="47"/>
      <c r="X69" s="47"/>
    </row>
    <row r="70" spans="1:24" ht="132.75" customHeight="1" x14ac:dyDescent="0.25">
      <c r="A70" s="103"/>
      <c r="B70" s="107"/>
      <c r="C70" s="107"/>
      <c r="D70" s="4" t="s">
        <v>22</v>
      </c>
      <c r="E70" s="5" t="s">
        <v>18</v>
      </c>
      <c r="F70" s="5" t="s">
        <v>18</v>
      </c>
      <c r="G70" s="5" t="s">
        <v>18</v>
      </c>
      <c r="H70" s="5" t="s">
        <v>18</v>
      </c>
      <c r="I70" s="5" t="s">
        <v>18</v>
      </c>
      <c r="J70" s="7">
        <f>SUM(K70:P70)</f>
        <v>0</v>
      </c>
      <c r="K70" s="5"/>
      <c r="L70" s="5"/>
      <c r="M70" s="5"/>
      <c r="N70" s="5"/>
      <c r="O70" s="5"/>
      <c r="P70" s="5"/>
      <c r="Q70" s="103"/>
      <c r="R70" s="103"/>
      <c r="S70" s="103"/>
      <c r="T70" s="99"/>
      <c r="U70" s="99"/>
      <c r="W70" s="47"/>
      <c r="X70" s="47"/>
    </row>
    <row r="71" spans="1:24" ht="37.5" x14ac:dyDescent="0.25">
      <c r="A71" s="103" t="s">
        <v>61</v>
      </c>
      <c r="B71" s="104" t="s">
        <v>62</v>
      </c>
      <c r="C71" s="99" t="s">
        <v>63</v>
      </c>
      <c r="D71" s="4" t="s">
        <v>27</v>
      </c>
      <c r="E71" s="5" t="s">
        <v>18</v>
      </c>
      <c r="F71" s="6" t="s">
        <v>18</v>
      </c>
      <c r="G71" s="6" t="s">
        <v>18</v>
      </c>
      <c r="H71" s="5" t="s">
        <v>18</v>
      </c>
      <c r="I71" s="5" t="s">
        <v>18</v>
      </c>
      <c r="J71" s="7">
        <f>J72+J73</f>
        <v>7570.5</v>
      </c>
      <c r="K71" s="7">
        <f t="shared" ref="K71:P71" si="40">K72+K73</f>
        <v>2523.5</v>
      </c>
      <c r="L71" s="7">
        <f t="shared" si="40"/>
        <v>2523.5</v>
      </c>
      <c r="M71" s="7">
        <f t="shared" si="40"/>
        <v>2523.5</v>
      </c>
      <c r="N71" s="7">
        <f t="shared" si="40"/>
        <v>0</v>
      </c>
      <c r="O71" s="7">
        <f t="shared" si="40"/>
        <v>0</v>
      </c>
      <c r="P71" s="7">
        <f t="shared" si="40"/>
        <v>0</v>
      </c>
      <c r="Q71" s="105" t="str">
        <f t="shared" ref="Q71" si="41">$Q$56</f>
        <v>2019-2024</v>
      </c>
      <c r="R71" s="100">
        <v>2</v>
      </c>
      <c r="S71" s="100" t="s">
        <v>53</v>
      </c>
      <c r="T71" s="97" t="s">
        <v>245</v>
      </c>
      <c r="U71" s="97" t="s">
        <v>64</v>
      </c>
      <c r="W71" s="47"/>
      <c r="X71" s="47"/>
    </row>
    <row r="72" spans="1:24" ht="23.25" customHeight="1" x14ac:dyDescent="0.25">
      <c r="A72" s="103"/>
      <c r="B72" s="104"/>
      <c r="C72" s="104"/>
      <c r="D72" s="4" t="s">
        <v>20</v>
      </c>
      <c r="E72" s="100">
        <v>806</v>
      </c>
      <c r="F72" s="94" t="s">
        <v>34</v>
      </c>
      <c r="G72" s="94" t="s">
        <v>48</v>
      </c>
      <c r="H72" s="100">
        <v>600</v>
      </c>
      <c r="I72" s="100" t="s">
        <v>65</v>
      </c>
      <c r="J72" s="7">
        <f>SUM(K72:P72)</f>
        <v>7570.5</v>
      </c>
      <c r="K72" s="7">
        <v>2523.5</v>
      </c>
      <c r="L72" s="7">
        <v>2523.5</v>
      </c>
      <c r="M72" s="7">
        <v>2523.5</v>
      </c>
      <c r="N72" s="7"/>
      <c r="O72" s="7"/>
      <c r="P72" s="7"/>
      <c r="Q72" s="105"/>
      <c r="R72" s="101"/>
      <c r="S72" s="101"/>
      <c r="T72" s="98"/>
      <c r="U72" s="98"/>
      <c r="W72" s="47"/>
      <c r="X72" s="47"/>
    </row>
    <row r="73" spans="1:24" ht="258.75" customHeight="1" x14ac:dyDescent="0.25">
      <c r="A73" s="103"/>
      <c r="B73" s="104"/>
      <c r="C73" s="104"/>
      <c r="D73" s="4" t="s">
        <v>22</v>
      </c>
      <c r="E73" s="102"/>
      <c r="F73" s="96"/>
      <c r="G73" s="96"/>
      <c r="H73" s="102"/>
      <c r="I73" s="102"/>
      <c r="J73" s="7">
        <f>SUM(K73:P73)</f>
        <v>0</v>
      </c>
      <c r="K73" s="7"/>
      <c r="L73" s="7"/>
      <c r="M73" s="7"/>
      <c r="N73" s="7"/>
      <c r="O73" s="7"/>
      <c r="P73" s="7"/>
      <c r="Q73" s="105"/>
      <c r="R73" s="102"/>
      <c r="S73" s="102"/>
      <c r="T73" s="99"/>
      <c r="U73" s="99"/>
      <c r="W73" s="47"/>
      <c r="X73" s="47"/>
    </row>
    <row r="74" spans="1:24" ht="41.25" customHeight="1" x14ac:dyDescent="0.25">
      <c r="A74" s="94" t="s">
        <v>66</v>
      </c>
      <c r="B74" s="97" t="s">
        <v>215</v>
      </c>
      <c r="C74" s="97" t="s">
        <v>244</v>
      </c>
      <c r="D74" s="4" t="s">
        <v>27</v>
      </c>
      <c r="E74" s="5" t="s">
        <v>18</v>
      </c>
      <c r="F74" s="6" t="s">
        <v>18</v>
      </c>
      <c r="G74" s="6" t="s">
        <v>18</v>
      </c>
      <c r="H74" s="5" t="s">
        <v>18</v>
      </c>
      <c r="I74" s="5" t="s">
        <v>18</v>
      </c>
      <c r="J74" s="7">
        <f>J75+J76</f>
        <v>30000</v>
      </c>
      <c r="K74" s="7">
        <f>K75+K76</f>
        <v>5000</v>
      </c>
      <c r="L74" s="7">
        <f t="shared" ref="L74:P74" si="42">L75+L76</f>
        <v>5000</v>
      </c>
      <c r="M74" s="7">
        <f t="shared" si="42"/>
        <v>5000</v>
      </c>
      <c r="N74" s="7">
        <f t="shared" si="42"/>
        <v>5000</v>
      </c>
      <c r="O74" s="7">
        <f t="shared" si="42"/>
        <v>5000</v>
      </c>
      <c r="P74" s="7">
        <f t="shared" si="42"/>
        <v>5000</v>
      </c>
      <c r="Q74" s="105" t="str">
        <f t="shared" ref="Q74" si="43">$Q$56</f>
        <v>2019-2024</v>
      </c>
      <c r="R74" s="100">
        <v>9</v>
      </c>
      <c r="S74" s="100" t="s">
        <v>68</v>
      </c>
      <c r="T74" s="97" t="s">
        <v>216</v>
      </c>
      <c r="U74" s="97" t="s">
        <v>69</v>
      </c>
      <c r="W74" s="47"/>
      <c r="X74" s="47"/>
    </row>
    <row r="75" spans="1:24" ht="21.75" customHeight="1" x14ac:dyDescent="0.25">
      <c r="A75" s="95"/>
      <c r="B75" s="98"/>
      <c r="C75" s="98"/>
      <c r="D75" s="13" t="s">
        <v>20</v>
      </c>
      <c r="E75" s="100">
        <v>821</v>
      </c>
      <c r="F75" s="94" t="s">
        <v>34</v>
      </c>
      <c r="G75" s="6" t="s">
        <v>48</v>
      </c>
      <c r="H75" s="11">
        <v>600</v>
      </c>
      <c r="I75" s="11" t="s">
        <v>70</v>
      </c>
      <c r="J75" s="7">
        <f>K75+L75+M75+N75+O75+P75</f>
        <v>30000</v>
      </c>
      <c r="K75" s="7">
        <v>5000</v>
      </c>
      <c r="L75" s="7">
        <v>5000</v>
      </c>
      <c r="M75" s="7">
        <v>5000</v>
      </c>
      <c r="N75" s="7">
        <v>5000</v>
      </c>
      <c r="O75" s="7">
        <v>5000</v>
      </c>
      <c r="P75" s="7">
        <v>5000</v>
      </c>
      <c r="Q75" s="105"/>
      <c r="R75" s="101"/>
      <c r="S75" s="101"/>
      <c r="T75" s="98"/>
      <c r="U75" s="98"/>
      <c r="W75" s="47"/>
      <c r="X75" s="47"/>
    </row>
    <row r="76" spans="1:24" ht="82.5" customHeight="1" x14ac:dyDescent="0.25">
      <c r="A76" s="96"/>
      <c r="B76" s="99"/>
      <c r="C76" s="99"/>
      <c r="D76" s="4" t="s">
        <v>22</v>
      </c>
      <c r="E76" s="102"/>
      <c r="F76" s="96"/>
      <c r="G76" s="6" t="s">
        <v>18</v>
      </c>
      <c r="H76" s="11" t="s">
        <v>18</v>
      </c>
      <c r="I76" s="11" t="s">
        <v>18</v>
      </c>
      <c r="J76" s="7"/>
      <c r="K76" s="7"/>
      <c r="L76" s="7"/>
      <c r="M76" s="7"/>
      <c r="N76" s="7"/>
      <c r="O76" s="7"/>
      <c r="P76" s="7"/>
      <c r="Q76" s="105"/>
      <c r="R76" s="102"/>
      <c r="S76" s="102"/>
      <c r="T76" s="99"/>
      <c r="U76" s="99"/>
      <c r="W76" s="47"/>
      <c r="X76" s="47"/>
    </row>
    <row r="77" spans="1:24" ht="28.5" customHeight="1" x14ac:dyDescent="0.25">
      <c r="A77" s="91" t="s">
        <v>71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3"/>
      <c r="W77" s="47"/>
      <c r="X77" s="47"/>
    </row>
    <row r="78" spans="1:24" ht="26.25" customHeight="1" x14ac:dyDescent="0.25">
      <c r="A78" s="91" t="s">
        <v>72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3"/>
      <c r="W78" s="47"/>
      <c r="X78" s="47"/>
    </row>
    <row r="79" spans="1:24" ht="36.75" customHeight="1" x14ac:dyDescent="0.25">
      <c r="A79" s="94" t="s">
        <v>173</v>
      </c>
      <c r="B79" s="110" t="s">
        <v>227</v>
      </c>
      <c r="C79" s="110" t="s">
        <v>73</v>
      </c>
      <c r="D79" s="4" t="s">
        <v>27</v>
      </c>
      <c r="E79" s="27" t="s">
        <v>18</v>
      </c>
      <c r="F79" s="28" t="s">
        <v>18</v>
      </c>
      <c r="G79" s="28" t="s">
        <v>18</v>
      </c>
      <c r="H79" s="24" t="s">
        <v>18</v>
      </c>
      <c r="I79" s="24" t="s">
        <v>18</v>
      </c>
      <c r="J79" s="29">
        <f t="shared" ref="J79:J88" si="44">K79+L79+M79+N79+O79+P79</f>
        <v>51196.4</v>
      </c>
      <c r="K79" s="29">
        <f t="shared" ref="K79:P79" si="45">K80+K81+K82+K83+K84</f>
        <v>19424.300000000003</v>
      </c>
      <c r="L79" s="29">
        <f t="shared" si="45"/>
        <v>22272.1</v>
      </c>
      <c r="M79" s="29">
        <f t="shared" si="45"/>
        <v>2375</v>
      </c>
      <c r="N79" s="29">
        <f t="shared" si="45"/>
        <v>2375</v>
      </c>
      <c r="O79" s="29">
        <f t="shared" si="45"/>
        <v>2375</v>
      </c>
      <c r="P79" s="29">
        <f t="shared" si="45"/>
        <v>2375</v>
      </c>
      <c r="Q79" s="94" t="str">
        <f t="shared" ref="Q79" si="46">$Q$56</f>
        <v>2019-2024</v>
      </c>
      <c r="R79" s="94" t="s">
        <v>74</v>
      </c>
      <c r="S79" s="94" t="s">
        <v>75</v>
      </c>
      <c r="T79" s="94" t="s">
        <v>18</v>
      </c>
      <c r="U79" s="94" t="s">
        <v>18</v>
      </c>
      <c r="W79" s="47"/>
      <c r="X79" s="47"/>
    </row>
    <row r="80" spans="1:24" ht="30" customHeight="1" x14ac:dyDescent="0.25">
      <c r="A80" s="95"/>
      <c r="B80" s="111"/>
      <c r="C80" s="111"/>
      <c r="D80" s="97" t="s">
        <v>20</v>
      </c>
      <c r="E80" s="100">
        <v>869</v>
      </c>
      <c r="F80" s="146" t="s">
        <v>18</v>
      </c>
      <c r="G80" s="6" t="s">
        <v>76</v>
      </c>
      <c r="H80" s="148" t="s">
        <v>18</v>
      </c>
      <c r="I80" s="148" t="s">
        <v>18</v>
      </c>
      <c r="J80" s="29">
        <f t="shared" si="44"/>
        <v>2822.3</v>
      </c>
      <c r="K80" s="29">
        <f t="shared" ref="K80:P80" si="47">K87</f>
        <v>1348.7</v>
      </c>
      <c r="L80" s="29">
        <f t="shared" si="47"/>
        <v>1473.6</v>
      </c>
      <c r="M80" s="29">
        <f t="shared" si="47"/>
        <v>0</v>
      </c>
      <c r="N80" s="29">
        <f t="shared" si="47"/>
        <v>0</v>
      </c>
      <c r="O80" s="29">
        <f t="shared" si="47"/>
        <v>0</v>
      </c>
      <c r="P80" s="29">
        <f t="shared" si="47"/>
        <v>0</v>
      </c>
      <c r="Q80" s="95"/>
      <c r="R80" s="95"/>
      <c r="S80" s="95"/>
      <c r="T80" s="95"/>
      <c r="U80" s="95"/>
      <c r="W80" s="47"/>
      <c r="X80" s="47"/>
    </row>
    <row r="81" spans="1:24" ht="21" customHeight="1" x14ac:dyDescent="0.25">
      <c r="A81" s="95"/>
      <c r="B81" s="111"/>
      <c r="C81" s="111"/>
      <c r="D81" s="98"/>
      <c r="E81" s="102"/>
      <c r="F81" s="147"/>
      <c r="G81" s="5" t="s">
        <v>76</v>
      </c>
      <c r="H81" s="149"/>
      <c r="I81" s="149"/>
      <c r="J81" s="24">
        <f t="shared" si="44"/>
        <v>11427.7</v>
      </c>
      <c r="K81" s="29">
        <f>K86</f>
        <v>1026.3</v>
      </c>
      <c r="L81" s="24">
        <v>901.4</v>
      </c>
      <c r="M81" s="29">
        <v>2375</v>
      </c>
      <c r="N81" s="29">
        <v>2375</v>
      </c>
      <c r="O81" s="29">
        <v>2375</v>
      </c>
      <c r="P81" s="29">
        <v>2375</v>
      </c>
      <c r="Q81" s="95"/>
      <c r="R81" s="95"/>
      <c r="S81" s="95"/>
      <c r="T81" s="95"/>
      <c r="U81" s="95"/>
      <c r="W81" s="47"/>
      <c r="X81" s="47"/>
    </row>
    <row r="82" spans="1:24" ht="51.75" customHeight="1" x14ac:dyDescent="0.25">
      <c r="A82" s="96"/>
      <c r="B82" s="112"/>
      <c r="C82" s="112"/>
      <c r="D82" s="99"/>
      <c r="E82" s="5">
        <v>824</v>
      </c>
      <c r="F82" s="28" t="s">
        <v>18</v>
      </c>
      <c r="G82" s="6" t="s">
        <v>76</v>
      </c>
      <c r="H82" s="24" t="s">
        <v>18</v>
      </c>
      <c r="I82" s="5" t="s">
        <v>18</v>
      </c>
      <c r="J82" s="29">
        <f t="shared" si="44"/>
        <v>1950</v>
      </c>
      <c r="K82" s="29">
        <f>K99</f>
        <v>859.1</v>
      </c>
      <c r="L82" s="29">
        <f t="shared" ref="L82:P82" si="48">L99</f>
        <v>1090.9000000000001</v>
      </c>
      <c r="M82" s="29">
        <f t="shared" si="48"/>
        <v>0</v>
      </c>
      <c r="N82" s="29">
        <f t="shared" si="48"/>
        <v>0</v>
      </c>
      <c r="O82" s="29">
        <f t="shared" si="48"/>
        <v>0</v>
      </c>
      <c r="P82" s="29">
        <f t="shared" si="48"/>
        <v>0</v>
      </c>
      <c r="Q82" s="96"/>
      <c r="R82" s="96"/>
      <c r="S82" s="96"/>
      <c r="T82" s="96"/>
      <c r="U82" s="96"/>
      <c r="W82" s="47"/>
      <c r="X82" s="47"/>
    </row>
    <row r="83" spans="1:24" ht="26.25" customHeight="1" x14ac:dyDescent="0.25">
      <c r="A83" s="16"/>
      <c r="B83" s="69"/>
      <c r="C83" s="69"/>
      <c r="D83" s="98" t="s">
        <v>22</v>
      </c>
      <c r="E83" s="11">
        <v>869</v>
      </c>
      <c r="F83" s="30" t="s">
        <v>18</v>
      </c>
      <c r="G83" s="30" t="s">
        <v>76</v>
      </c>
      <c r="H83" s="31" t="s">
        <v>18</v>
      </c>
      <c r="I83" s="11" t="s">
        <v>18</v>
      </c>
      <c r="J83" s="32">
        <f t="shared" si="44"/>
        <v>20696.400000000001</v>
      </c>
      <c r="K83" s="32">
        <f>K88</f>
        <v>9890.2000000000007</v>
      </c>
      <c r="L83" s="31">
        <v>10806.2</v>
      </c>
      <c r="M83" s="31"/>
      <c r="N83" s="31"/>
      <c r="O83" s="31"/>
      <c r="P83" s="31"/>
      <c r="Q83" s="68"/>
      <c r="R83" s="68"/>
      <c r="S83" s="68"/>
      <c r="T83" s="68"/>
      <c r="U83" s="68"/>
      <c r="W83" s="47"/>
      <c r="X83" s="47"/>
    </row>
    <row r="84" spans="1:24" ht="20.25" customHeight="1" x14ac:dyDescent="0.25">
      <c r="A84" s="33"/>
      <c r="B84" s="33"/>
      <c r="C84" s="33"/>
      <c r="D84" s="99"/>
      <c r="E84" s="5">
        <v>824</v>
      </c>
      <c r="F84" s="5" t="s">
        <v>18</v>
      </c>
      <c r="G84" s="34" t="s">
        <v>76</v>
      </c>
      <c r="H84" s="5" t="s">
        <v>18</v>
      </c>
      <c r="I84" s="5" t="s">
        <v>18</v>
      </c>
      <c r="J84" s="7">
        <f t="shared" si="44"/>
        <v>14300</v>
      </c>
      <c r="K84" s="7">
        <f>K100</f>
        <v>6300</v>
      </c>
      <c r="L84" s="7">
        <v>8000</v>
      </c>
      <c r="M84" s="7"/>
      <c r="N84" s="7"/>
      <c r="O84" s="7"/>
      <c r="P84" s="7"/>
      <c r="Q84" s="33"/>
      <c r="R84" s="33"/>
      <c r="S84" s="33"/>
      <c r="T84" s="33"/>
      <c r="U84" s="33"/>
      <c r="W84" s="47"/>
      <c r="X84" s="47"/>
    </row>
    <row r="85" spans="1:24" ht="39.75" customHeight="1" x14ac:dyDescent="0.25">
      <c r="A85" s="94" t="s">
        <v>77</v>
      </c>
      <c r="B85" s="97" t="s">
        <v>78</v>
      </c>
      <c r="C85" s="110" t="s">
        <v>79</v>
      </c>
      <c r="D85" s="4" t="s">
        <v>27</v>
      </c>
      <c r="E85" s="5" t="s">
        <v>18</v>
      </c>
      <c r="F85" s="6" t="s">
        <v>18</v>
      </c>
      <c r="G85" s="6" t="s">
        <v>18</v>
      </c>
      <c r="H85" s="5" t="s">
        <v>18</v>
      </c>
      <c r="I85" s="5" t="s">
        <v>18</v>
      </c>
      <c r="J85" s="7">
        <f t="shared" si="44"/>
        <v>34946.400000000001</v>
      </c>
      <c r="K85" s="7">
        <f>K87+K86+K88</f>
        <v>12265.2</v>
      </c>
      <c r="L85" s="35">
        <v>13181.2</v>
      </c>
      <c r="M85" s="7">
        <f>M86</f>
        <v>2375</v>
      </c>
      <c r="N85" s="7">
        <f t="shared" ref="N85:P85" si="49">N86</f>
        <v>2375</v>
      </c>
      <c r="O85" s="7">
        <f t="shared" si="49"/>
        <v>2375</v>
      </c>
      <c r="P85" s="7">
        <f t="shared" si="49"/>
        <v>2375</v>
      </c>
      <c r="Q85" s="94" t="str">
        <f>$Q$79</f>
        <v>2019-2024</v>
      </c>
      <c r="R85" s="94" t="s">
        <v>74</v>
      </c>
      <c r="S85" s="94" t="s">
        <v>75</v>
      </c>
      <c r="T85" s="141" t="s">
        <v>80</v>
      </c>
      <c r="U85" s="110" t="s">
        <v>81</v>
      </c>
      <c r="W85" s="47"/>
      <c r="X85" s="47"/>
    </row>
    <row r="86" spans="1:24" ht="21" customHeight="1" x14ac:dyDescent="0.25">
      <c r="A86" s="95"/>
      <c r="B86" s="98"/>
      <c r="C86" s="111"/>
      <c r="D86" s="97" t="s">
        <v>20</v>
      </c>
      <c r="E86" s="100">
        <v>869</v>
      </c>
      <c r="F86" s="94" t="s">
        <v>34</v>
      </c>
      <c r="G86" s="6" t="s">
        <v>82</v>
      </c>
      <c r="H86" s="100">
        <v>600</v>
      </c>
      <c r="I86" s="5" t="s">
        <v>83</v>
      </c>
      <c r="J86" s="7">
        <f t="shared" si="44"/>
        <v>11427.7</v>
      </c>
      <c r="K86" s="7">
        <v>1026.3</v>
      </c>
      <c r="L86" s="7">
        <v>901.4</v>
      </c>
      <c r="M86" s="7">
        <v>2375</v>
      </c>
      <c r="N86" s="7">
        <v>2375</v>
      </c>
      <c r="O86" s="7">
        <v>2375</v>
      </c>
      <c r="P86" s="7">
        <v>2375</v>
      </c>
      <c r="Q86" s="95"/>
      <c r="R86" s="95"/>
      <c r="S86" s="95"/>
      <c r="T86" s="142"/>
      <c r="U86" s="111"/>
      <c r="W86" s="47"/>
      <c r="X86" s="47"/>
    </row>
    <row r="87" spans="1:24" ht="17.25" customHeight="1" x14ac:dyDescent="0.25">
      <c r="A87" s="95"/>
      <c r="B87" s="98"/>
      <c r="C87" s="111"/>
      <c r="D87" s="99"/>
      <c r="E87" s="101"/>
      <c r="F87" s="95"/>
      <c r="G87" s="6" t="s">
        <v>84</v>
      </c>
      <c r="H87" s="101"/>
      <c r="I87" s="5" t="s">
        <v>83</v>
      </c>
      <c r="J87" s="7">
        <f t="shared" si="44"/>
        <v>2822.3</v>
      </c>
      <c r="K87" s="7">
        <v>1348.7</v>
      </c>
      <c r="L87" s="7">
        <v>1473.6</v>
      </c>
      <c r="M87" s="7"/>
      <c r="N87" s="7"/>
      <c r="O87" s="7"/>
      <c r="P87" s="7"/>
      <c r="Q87" s="95"/>
      <c r="R87" s="95"/>
      <c r="S87" s="95"/>
      <c r="T87" s="142"/>
      <c r="U87" s="111"/>
      <c r="W87" s="47"/>
      <c r="X87" s="47"/>
    </row>
    <row r="88" spans="1:24" ht="177.75" customHeight="1" x14ac:dyDescent="0.25">
      <c r="A88" s="96"/>
      <c r="B88" s="99"/>
      <c r="C88" s="112"/>
      <c r="D88" s="21" t="s">
        <v>22</v>
      </c>
      <c r="E88" s="102"/>
      <c r="F88" s="96"/>
      <c r="G88" s="5" t="s">
        <v>84</v>
      </c>
      <c r="H88" s="102"/>
      <c r="I88" s="5" t="s">
        <v>83</v>
      </c>
      <c r="J88" s="7">
        <f t="shared" si="44"/>
        <v>20696.400000000001</v>
      </c>
      <c r="K88" s="7">
        <v>9890.2000000000007</v>
      </c>
      <c r="L88" s="7">
        <v>10806.2</v>
      </c>
      <c r="M88" s="7"/>
      <c r="N88" s="7"/>
      <c r="O88" s="7"/>
      <c r="P88" s="7"/>
      <c r="Q88" s="96"/>
      <c r="R88" s="96"/>
      <c r="S88" s="96"/>
      <c r="T88" s="143"/>
      <c r="U88" s="112"/>
      <c r="W88" s="47"/>
      <c r="X88" s="47"/>
    </row>
    <row r="89" spans="1:24" ht="37.5" customHeight="1" x14ac:dyDescent="0.3">
      <c r="A89" s="94" t="s">
        <v>85</v>
      </c>
      <c r="B89" s="97" t="s">
        <v>86</v>
      </c>
      <c r="C89" s="110" t="s">
        <v>79</v>
      </c>
      <c r="D89" s="4" t="s">
        <v>27</v>
      </c>
      <c r="E89" s="5" t="s">
        <v>18</v>
      </c>
      <c r="F89" s="6" t="s">
        <v>18</v>
      </c>
      <c r="G89" s="6" t="s">
        <v>18</v>
      </c>
      <c r="H89" s="6" t="s">
        <v>18</v>
      </c>
      <c r="I89" s="6" t="s">
        <v>18</v>
      </c>
      <c r="J89" s="22"/>
      <c r="K89" s="22"/>
      <c r="L89" s="22"/>
      <c r="M89" s="22"/>
      <c r="N89" s="22"/>
      <c r="O89" s="22"/>
      <c r="P89" s="22"/>
      <c r="Q89" s="94" t="str">
        <f>$Q$79</f>
        <v>2019-2024</v>
      </c>
      <c r="R89" s="94" t="s">
        <v>74</v>
      </c>
      <c r="S89" s="94" t="s">
        <v>75</v>
      </c>
      <c r="T89" s="110" t="s">
        <v>199</v>
      </c>
      <c r="U89" s="110" t="s">
        <v>87</v>
      </c>
      <c r="W89" s="47"/>
      <c r="X89" s="47"/>
    </row>
    <row r="90" spans="1:24" ht="199.5" customHeight="1" x14ac:dyDescent="0.3">
      <c r="A90" s="95"/>
      <c r="B90" s="98"/>
      <c r="C90" s="111"/>
      <c r="D90" s="52" t="s">
        <v>20</v>
      </c>
      <c r="E90" s="5" t="s">
        <v>18</v>
      </c>
      <c r="F90" s="6" t="s">
        <v>18</v>
      </c>
      <c r="G90" s="6" t="s">
        <v>18</v>
      </c>
      <c r="H90" s="6" t="s">
        <v>18</v>
      </c>
      <c r="I90" s="6" t="s">
        <v>18</v>
      </c>
      <c r="J90" s="22"/>
      <c r="K90" s="22"/>
      <c r="L90" s="22"/>
      <c r="M90" s="22"/>
      <c r="N90" s="22"/>
      <c r="O90" s="22"/>
      <c r="P90" s="22"/>
      <c r="Q90" s="95"/>
      <c r="R90" s="95"/>
      <c r="S90" s="95"/>
      <c r="T90" s="111"/>
      <c r="U90" s="111"/>
      <c r="W90" s="47"/>
      <c r="X90" s="47"/>
    </row>
    <row r="91" spans="1:24" ht="84.75" customHeight="1" x14ac:dyDescent="0.3">
      <c r="A91" s="96"/>
      <c r="B91" s="99"/>
      <c r="C91" s="112"/>
      <c r="D91" s="53" t="s">
        <v>22</v>
      </c>
      <c r="E91" s="5" t="s">
        <v>18</v>
      </c>
      <c r="F91" s="6" t="s">
        <v>18</v>
      </c>
      <c r="G91" s="6" t="s">
        <v>18</v>
      </c>
      <c r="H91" s="6" t="s">
        <v>18</v>
      </c>
      <c r="I91" s="6" t="s">
        <v>18</v>
      </c>
      <c r="J91" s="22"/>
      <c r="K91" s="22"/>
      <c r="L91" s="22"/>
      <c r="M91" s="22"/>
      <c r="N91" s="22"/>
      <c r="O91" s="22"/>
      <c r="P91" s="22"/>
      <c r="Q91" s="96"/>
      <c r="R91" s="96"/>
      <c r="S91" s="96"/>
      <c r="T91" s="112"/>
      <c r="U91" s="112"/>
      <c r="W91" s="47"/>
      <c r="X91" s="47"/>
    </row>
    <row r="92" spans="1:24" ht="39.75" customHeight="1" x14ac:dyDescent="0.3">
      <c r="A92" s="94" t="s">
        <v>88</v>
      </c>
      <c r="B92" s="97" t="s">
        <v>211</v>
      </c>
      <c r="C92" s="110" t="s">
        <v>79</v>
      </c>
      <c r="D92" s="4" t="s">
        <v>27</v>
      </c>
      <c r="E92" s="5" t="s">
        <v>18</v>
      </c>
      <c r="F92" s="6" t="s">
        <v>18</v>
      </c>
      <c r="G92" s="6" t="s">
        <v>18</v>
      </c>
      <c r="H92" s="6" t="s">
        <v>18</v>
      </c>
      <c r="I92" s="6" t="s">
        <v>18</v>
      </c>
      <c r="J92" s="22"/>
      <c r="K92" s="22"/>
      <c r="L92" s="22"/>
      <c r="M92" s="22"/>
      <c r="N92" s="22"/>
      <c r="O92" s="22"/>
      <c r="P92" s="22"/>
      <c r="Q92" s="94" t="s">
        <v>30</v>
      </c>
      <c r="R92" s="94" t="s">
        <v>74</v>
      </c>
      <c r="S92" s="94" t="s">
        <v>89</v>
      </c>
      <c r="T92" s="97" t="s">
        <v>90</v>
      </c>
      <c r="U92" s="97" t="s">
        <v>91</v>
      </c>
      <c r="W92" s="47"/>
      <c r="X92" s="47"/>
    </row>
    <row r="93" spans="1:24" ht="20.25" customHeight="1" x14ac:dyDescent="0.3">
      <c r="A93" s="95"/>
      <c r="B93" s="98"/>
      <c r="C93" s="111"/>
      <c r="D93" s="25" t="s">
        <v>20</v>
      </c>
      <c r="E93" s="5" t="s">
        <v>18</v>
      </c>
      <c r="F93" s="6" t="s">
        <v>18</v>
      </c>
      <c r="G93" s="6" t="s">
        <v>18</v>
      </c>
      <c r="H93" s="6" t="s">
        <v>18</v>
      </c>
      <c r="I93" s="6" t="s">
        <v>18</v>
      </c>
      <c r="J93" s="22"/>
      <c r="K93" s="22"/>
      <c r="L93" s="22"/>
      <c r="M93" s="22"/>
      <c r="N93" s="22"/>
      <c r="O93" s="22"/>
      <c r="P93" s="22"/>
      <c r="Q93" s="95"/>
      <c r="R93" s="95"/>
      <c r="S93" s="95"/>
      <c r="T93" s="98"/>
      <c r="U93" s="98"/>
      <c r="W93" s="47"/>
      <c r="X93" s="47"/>
    </row>
    <row r="94" spans="1:24" ht="124.5" customHeight="1" x14ac:dyDescent="0.3">
      <c r="A94" s="96"/>
      <c r="B94" s="99"/>
      <c r="C94" s="112"/>
      <c r="D94" s="21" t="s">
        <v>22</v>
      </c>
      <c r="E94" s="5" t="s">
        <v>18</v>
      </c>
      <c r="F94" s="6" t="s">
        <v>18</v>
      </c>
      <c r="G94" s="6" t="s">
        <v>18</v>
      </c>
      <c r="H94" s="6" t="s">
        <v>18</v>
      </c>
      <c r="I94" s="6" t="s">
        <v>18</v>
      </c>
      <c r="J94" s="22"/>
      <c r="K94" s="22"/>
      <c r="L94" s="22"/>
      <c r="M94" s="22"/>
      <c r="N94" s="22"/>
      <c r="O94" s="22"/>
      <c r="P94" s="22"/>
      <c r="Q94" s="96"/>
      <c r="R94" s="96"/>
      <c r="S94" s="96"/>
      <c r="T94" s="99"/>
      <c r="U94" s="99"/>
      <c r="W94" s="47"/>
      <c r="X94" s="47"/>
    </row>
    <row r="95" spans="1:24" ht="37.5" x14ac:dyDescent="0.3">
      <c r="A95" s="94" t="s">
        <v>92</v>
      </c>
      <c r="B95" s="97" t="s">
        <v>93</v>
      </c>
      <c r="C95" s="110" t="s">
        <v>79</v>
      </c>
      <c r="D95" s="4" t="s">
        <v>27</v>
      </c>
      <c r="E95" s="5" t="s">
        <v>18</v>
      </c>
      <c r="F95" s="6" t="s">
        <v>18</v>
      </c>
      <c r="G95" s="6" t="s">
        <v>18</v>
      </c>
      <c r="H95" s="6" t="s">
        <v>18</v>
      </c>
      <c r="I95" s="6" t="s">
        <v>18</v>
      </c>
      <c r="J95" s="22"/>
      <c r="K95" s="22"/>
      <c r="L95" s="22"/>
      <c r="M95" s="22"/>
      <c r="N95" s="22"/>
      <c r="O95" s="22"/>
      <c r="P95" s="22"/>
      <c r="Q95" s="94" t="s">
        <v>30</v>
      </c>
      <c r="R95" s="94" t="s">
        <v>74</v>
      </c>
      <c r="S95" s="94" t="s">
        <v>94</v>
      </c>
      <c r="T95" s="97" t="s">
        <v>212</v>
      </c>
      <c r="U95" s="97" t="s">
        <v>95</v>
      </c>
      <c r="W95" s="47"/>
      <c r="X95" s="47"/>
    </row>
    <row r="96" spans="1:24" ht="20.25" customHeight="1" x14ac:dyDescent="0.3">
      <c r="A96" s="95"/>
      <c r="B96" s="98"/>
      <c r="C96" s="111"/>
      <c r="D96" s="25" t="s">
        <v>20</v>
      </c>
      <c r="E96" s="5" t="s">
        <v>18</v>
      </c>
      <c r="F96" s="6" t="s">
        <v>18</v>
      </c>
      <c r="G96" s="6" t="s">
        <v>18</v>
      </c>
      <c r="H96" s="6" t="s">
        <v>18</v>
      </c>
      <c r="I96" s="6" t="s">
        <v>18</v>
      </c>
      <c r="J96" s="22"/>
      <c r="K96" s="22"/>
      <c r="L96" s="22"/>
      <c r="M96" s="22"/>
      <c r="N96" s="22"/>
      <c r="O96" s="22"/>
      <c r="P96" s="22"/>
      <c r="Q96" s="95"/>
      <c r="R96" s="95"/>
      <c r="S96" s="95"/>
      <c r="T96" s="98"/>
      <c r="U96" s="98"/>
      <c r="W96" s="47"/>
      <c r="X96" s="47"/>
    </row>
    <row r="97" spans="1:24" ht="209.25" customHeight="1" x14ac:dyDescent="0.3">
      <c r="A97" s="96"/>
      <c r="B97" s="99"/>
      <c r="C97" s="112"/>
      <c r="D97" s="21" t="s">
        <v>22</v>
      </c>
      <c r="E97" s="5" t="s">
        <v>18</v>
      </c>
      <c r="F97" s="6" t="s">
        <v>18</v>
      </c>
      <c r="G97" s="6" t="s">
        <v>18</v>
      </c>
      <c r="H97" s="6" t="s">
        <v>18</v>
      </c>
      <c r="I97" s="6" t="s">
        <v>18</v>
      </c>
      <c r="J97" s="22"/>
      <c r="K97" s="22"/>
      <c r="L97" s="22"/>
      <c r="M97" s="22"/>
      <c r="N97" s="22"/>
      <c r="O97" s="22"/>
      <c r="P97" s="22"/>
      <c r="Q97" s="96"/>
      <c r="R97" s="96"/>
      <c r="S97" s="96"/>
      <c r="T97" s="99"/>
      <c r="U97" s="99"/>
      <c r="W97" s="47"/>
      <c r="X97" s="47"/>
    </row>
    <row r="98" spans="1:24" ht="36.75" customHeight="1" x14ac:dyDescent="0.25">
      <c r="A98" s="94" t="s">
        <v>96</v>
      </c>
      <c r="B98" s="97" t="s">
        <v>232</v>
      </c>
      <c r="C98" s="97" t="s">
        <v>97</v>
      </c>
      <c r="D98" s="72" t="s">
        <v>27</v>
      </c>
      <c r="E98" s="71" t="s">
        <v>18</v>
      </c>
      <c r="F98" s="74" t="s">
        <v>18</v>
      </c>
      <c r="G98" s="74" t="s">
        <v>18</v>
      </c>
      <c r="H98" s="71" t="s">
        <v>18</v>
      </c>
      <c r="I98" s="71" t="s">
        <v>18</v>
      </c>
      <c r="J98" s="7">
        <f>J99+J100</f>
        <v>16250</v>
      </c>
      <c r="K98" s="7">
        <f>K99+K100</f>
        <v>7159.1</v>
      </c>
      <c r="L98" s="7">
        <f t="shared" ref="L98:P98" si="50">L99+L100</f>
        <v>9090.9</v>
      </c>
      <c r="M98" s="7">
        <f t="shared" si="50"/>
        <v>0</v>
      </c>
      <c r="N98" s="7">
        <f t="shared" si="50"/>
        <v>0</v>
      </c>
      <c r="O98" s="7">
        <f t="shared" si="50"/>
        <v>0</v>
      </c>
      <c r="P98" s="7">
        <f t="shared" si="50"/>
        <v>0</v>
      </c>
      <c r="Q98" s="94" t="str">
        <f t="shared" ref="Q98" si="51">$Q$79</f>
        <v>2019-2024</v>
      </c>
      <c r="R98" s="94" t="s">
        <v>74</v>
      </c>
      <c r="S98" s="94" t="s">
        <v>75</v>
      </c>
      <c r="T98" s="110" t="s">
        <v>257</v>
      </c>
      <c r="U98" s="110" t="s">
        <v>234</v>
      </c>
      <c r="W98" s="47"/>
      <c r="X98" s="47"/>
    </row>
    <row r="99" spans="1:24" ht="28.5" customHeight="1" x14ac:dyDescent="0.25">
      <c r="A99" s="96"/>
      <c r="B99" s="99"/>
      <c r="C99" s="99"/>
      <c r="D99" s="72" t="s">
        <v>20</v>
      </c>
      <c r="E99" s="71">
        <v>824</v>
      </c>
      <c r="F99" s="71" t="s">
        <v>34</v>
      </c>
      <c r="G99" s="71" t="s">
        <v>84</v>
      </c>
      <c r="H99" s="71">
        <v>800</v>
      </c>
      <c r="I99" s="71" t="s">
        <v>98</v>
      </c>
      <c r="J99" s="71">
        <f>K99+L99+M99+N99+O99+P99</f>
        <v>1950</v>
      </c>
      <c r="K99" s="7">
        <v>859.1</v>
      </c>
      <c r="L99" s="7">
        <v>1090.9000000000001</v>
      </c>
      <c r="M99" s="7"/>
      <c r="N99" s="7"/>
      <c r="O99" s="7"/>
      <c r="P99" s="7"/>
      <c r="Q99" s="96"/>
      <c r="R99" s="96"/>
      <c r="S99" s="96"/>
      <c r="T99" s="112"/>
      <c r="U99" s="112"/>
      <c r="W99" s="47"/>
      <c r="X99" s="47"/>
    </row>
    <row r="100" spans="1:24" ht="81" customHeight="1" x14ac:dyDescent="0.25">
      <c r="A100" s="77"/>
      <c r="B100" s="75" t="s">
        <v>233</v>
      </c>
      <c r="C100" s="72"/>
      <c r="D100" s="4" t="s">
        <v>22</v>
      </c>
      <c r="E100" s="71"/>
      <c r="F100" s="71"/>
      <c r="G100" s="71" t="s">
        <v>84</v>
      </c>
      <c r="H100" s="71"/>
      <c r="I100" s="71"/>
      <c r="J100" s="71">
        <f>K100+L100+M100+N100+O100+P100</f>
        <v>14300</v>
      </c>
      <c r="K100" s="7">
        <v>6300</v>
      </c>
      <c r="L100" s="7">
        <v>8000</v>
      </c>
      <c r="M100" s="7"/>
      <c r="N100" s="7"/>
      <c r="O100" s="7"/>
      <c r="P100" s="7"/>
      <c r="Q100" s="68"/>
      <c r="R100" s="68"/>
      <c r="S100" s="68"/>
      <c r="T100" s="78" t="s">
        <v>249</v>
      </c>
      <c r="U100" s="67" t="s">
        <v>235</v>
      </c>
      <c r="W100" s="47"/>
      <c r="X100" s="47"/>
    </row>
    <row r="101" spans="1:24" ht="27.75" customHeight="1" x14ac:dyDescent="0.25">
      <c r="A101" s="91" t="s">
        <v>99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3"/>
      <c r="W101" s="47"/>
      <c r="X101" s="47"/>
    </row>
    <row r="102" spans="1:24" ht="37.5" x14ac:dyDescent="0.25">
      <c r="A102" s="94" t="s">
        <v>174</v>
      </c>
      <c r="B102" s="97" t="s">
        <v>223</v>
      </c>
      <c r="C102" s="97" t="s">
        <v>67</v>
      </c>
      <c r="D102" s="4" t="s">
        <v>27</v>
      </c>
      <c r="E102" s="5" t="s">
        <v>18</v>
      </c>
      <c r="F102" s="6" t="s">
        <v>18</v>
      </c>
      <c r="G102" s="6" t="s">
        <v>18</v>
      </c>
      <c r="H102" s="5" t="s">
        <v>18</v>
      </c>
      <c r="I102" s="5" t="s">
        <v>18</v>
      </c>
      <c r="J102" s="7">
        <f t="shared" ref="J102:P102" si="52">J103+J104+J105</f>
        <v>131400</v>
      </c>
      <c r="K102" s="7">
        <f t="shared" si="52"/>
        <v>21900</v>
      </c>
      <c r="L102" s="7">
        <f t="shared" si="52"/>
        <v>21900</v>
      </c>
      <c r="M102" s="7">
        <f t="shared" si="52"/>
        <v>21900</v>
      </c>
      <c r="N102" s="7">
        <f t="shared" si="52"/>
        <v>21900</v>
      </c>
      <c r="O102" s="7">
        <f t="shared" si="52"/>
        <v>21900</v>
      </c>
      <c r="P102" s="7">
        <f t="shared" si="52"/>
        <v>21900</v>
      </c>
      <c r="Q102" s="94" t="str">
        <f t="shared" ref="Q102" si="53">$Q$79</f>
        <v>2019-2024</v>
      </c>
      <c r="R102" s="94" t="s">
        <v>100</v>
      </c>
      <c r="S102" s="94" t="s">
        <v>101</v>
      </c>
      <c r="T102" s="94" t="s">
        <v>18</v>
      </c>
      <c r="U102" s="94" t="s">
        <v>18</v>
      </c>
      <c r="W102" s="47"/>
      <c r="X102" s="47"/>
    </row>
    <row r="103" spans="1:24" ht="18.75" x14ac:dyDescent="0.25">
      <c r="A103" s="95"/>
      <c r="B103" s="98"/>
      <c r="C103" s="98"/>
      <c r="D103" s="4" t="s">
        <v>20</v>
      </c>
      <c r="E103" s="5">
        <v>821</v>
      </c>
      <c r="F103" s="6" t="s">
        <v>18</v>
      </c>
      <c r="G103" s="6" t="s">
        <v>102</v>
      </c>
      <c r="H103" s="5" t="s">
        <v>18</v>
      </c>
      <c r="I103" s="5" t="s">
        <v>18</v>
      </c>
      <c r="J103" s="7">
        <f>SUM(K103:P103)</f>
        <v>107400</v>
      </c>
      <c r="K103" s="7">
        <f t="shared" ref="K103:P104" si="54">K107+K110+K113+K116+K120+K123+K127</f>
        <v>17900</v>
      </c>
      <c r="L103" s="7">
        <f t="shared" si="54"/>
        <v>17900</v>
      </c>
      <c r="M103" s="7">
        <f t="shared" si="54"/>
        <v>17900</v>
      </c>
      <c r="N103" s="7">
        <f t="shared" si="54"/>
        <v>17900</v>
      </c>
      <c r="O103" s="7">
        <f t="shared" si="54"/>
        <v>17900</v>
      </c>
      <c r="P103" s="7">
        <f t="shared" si="54"/>
        <v>17900</v>
      </c>
      <c r="Q103" s="95"/>
      <c r="R103" s="95"/>
      <c r="S103" s="95"/>
      <c r="T103" s="95"/>
      <c r="U103" s="95"/>
      <c r="W103" s="47"/>
      <c r="X103" s="47"/>
    </row>
    <row r="104" spans="1:24" ht="37.5" x14ac:dyDescent="0.25">
      <c r="A104" s="95"/>
      <c r="B104" s="98"/>
      <c r="C104" s="98"/>
      <c r="D104" s="4" t="s">
        <v>22</v>
      </c>
      <c r="E104" s="5" t="s">
        <v>18</v>
      </c>
      <c r="F104" s="6" t="s">
        <v>18</v>
      </c>
      <c r="G104" s="6" t="s">
        <v>18</v>
      </c>
      <c r="H104" s="5" t="s">
        <v>18</v>
      </c>
      <c r="I104" s="6" t="s">
        <v>18</v>
      </c>
      <c r="J104" s="7">
        <f>K104+L104+M104+N104+O104+P104</f>
        <v>0</v>
      </c>
      <c r="K104" s="7">
        <f t="shared" si="54"/>
        <v>0</v>
      </c>
      <c r="L104" s="7">
        <f t="shared" si="54"/>
        <v>0</v>
      </c>
      <c r="M104" s="7">
        <f t="shared" si="54"/>
        <v>0</v>
      </c>
      <c r="N104" s="7">
        <f t="shared" si="54"/>
        <v>0</v>
      </c>
      <c r="O104" s="7">
        <f t="shared" si="54"/>
        <v>0</v>
      </c>
      <c r="P104" s="7">
        <f t="shared" si="54"/>
        <v>0</v>
      </c>
      <c r="Q104" s="95"/>
      <c r="R104" s="95"/>
      <c r="S104" s="95"/>
      <c r="T104" s="95"/>
      <c r="U104" s="95"/>
      <c r="W104" s="47"/>
      <c r="X104" s="47"/>
    </row>
    <row r="105" spans="1:24" ht="48.75" customHeight="1" x14ac:dyDescent="0.25">
      <c r="A105" s="96"/>
      <c r="B105" s="99"/>
      <c r="C105" s="99"/>
      <c r="D105" s="4" t="s">
        <v>24</v>
      </c>
      <c r="E105" s="5">
        <v>821</v>
      </c>
      <c r="F105" s="6" t="s">
        <v>18</v>
      </c>
      <c r="G105" s="6" t="s">
        <v>18</v>
      </c>
      <c r="H105" s="5"/>
      <c r="I105" s="5" t="s">
        <v>18</v>
      </c>
      <c r="J105" s="7">
        <f>K105+L105+M105+N105+O105+P105</f>
        <v>24000</v>
      </c>
      <c r="K105" s="7">
        <f t="shared" ref="K105:P105" si="55">K118</f>
        <v>4000</v>
      </c>
      <c r="L105" s="7">
        <f t="shared" si="55"/>
        <v>4000</v>
      </c>
      <c r="M105" s="7">
        <f t="shared" si="55"/>
        <v>4000</v>
      </c>
      <c r="N105" s="7">
        <f t="shared" si="55"/>
        <v>4000</v>
      </c>
      <c r="O105" s="7">
        <f t="shared" si="55"/>
        <v>4000</v>
      </c>
      <c r="P105" s="7">
        <f t="shared" si="55"/>
        <v>4000</v>
      </c>
      <c r="Q105" s="96"/>
      <c r="R105" s="96"/>
      <c r="S105" s="96"/>
      <c r="T105" s="96"/>
      <c r="U105" s="96"/>
      <c r="W105" s="47"/>
      <c r="X105" s="47"/>
    </row>
    <row r="106" spans="1:24" ht="37.5" x14ac:dyDescent="0.25">
      <c r="A106" s="94" t="s">
        <v>175</v>
      </c>
      <c r="B106" s="110" t="s">
        <v>103</v>
      </c>
      <c r="C106" s="110" t="s">
        <v>33</v>
      </c>
      <c r="D106" s="4" t="s">
        <v>27</v>
      </c>
      <c r="E106" s="5" t="s">
        <v>18</v>
      </c>
      <c r="F106" s="6" t="s">
        <v>18</v>
      </c>
      <c r="G106" s="6" t="s">
        <v>18</v>
      </c>
      <c r="H106" s="5" t="s">
        <v>18</v>
      </c>
      <c r="I106" s="5" t="s">
        <v>18</v>
      </c>
      <c r="J106" s="7">
        <f>J107+J108</f>
        <v>2400</v>
      </c>
      <c r="K106" s="7">
        <f>K107+K108</f>
        <v>400</v>
      </c>
      <c r="L106" s="7">
        <f t="shared" ref="L106:P106" si="56">L107+L108</f>
        <v>400</v>
      </c>
      <c r="M106" s="7">
        <f t="shared" si="56"/>
        <v>400</v>
      </c>
      <c r="N106" s="7">
        <f t="shared" si="56"/>
        <v>400</v>
      </c>
      <c r="O106" s="7">
        <f t="shared" si="56"/>
        <v>400</v>
      </c>
      <c r="P106" s="7">
        <f t="shared" si="56"/>
        <v>400</v>
      </c>
      <c r="Q106" s="94" t="str">
        <f t="shared" ref="Q106" si="57">$Q$79</f>
        <v>2019-2024</v>
      </c>
      <c r="R106" s="94" t="s">
        <v>100</v>
      </c>
      <c r="S106" s="94" t="s">
        <v>104</v>
      </c>
      <c r="T106" s="110" t="s">
        <v>200</v>
      </c>
      <c r="U106" s="110" t="s">
        <v>105</v>
      </c>
      <c r="W106" s="47"/>
      <c r="X106" s="47"/>
    </row>
    <row r="107" spans="1:24" ht="19.5" customHeight="1" x14ac:dyDescent="0.25">
      <c r="A107" s="101"/>
      <c r="B107" s="98"/>
      <c r="C107" s="98"/>
      <c r="D107" s="4" t="s">
        <v>20</v>
      </c>
      <c r="E107" s="5">
        <v>821</v>
      </c>
      <c r="F107" s="6" t="s">
        <v>34</v>
      </c>
      <c r="G107" s="6" t="s">
        <v>106</v>
      </c>
      <c r="H107" s="5">
        <v>200</v>
      </c>
      <c r="I107" s="5" t="s">
        <v>107</v>
      </c>
      <c r="J107" s="7">
        <f>SUM(K107:P107)</f>
        <v>2400</v>
      </c>
      <c r="K107" s="7">
        <v>400</v>
      </c>
      <c r="L107" s="7">
        <v>400</v>
      </c>
      <c r="M107" s="7">
        <v>400</v>
      </c>
      <c r="N107" s="7">
        <v>400</v>
      </c>
      <c r="O107" s="7">
        <v>400</v>
      </c>
      <c r="P107" s="7">
        <v>400</v>
      </c>
      <c r="Q107" s="101"/>
      <c r="R107" s="101"/>
      <c r="S107" s="101"/>
      <c r="T107" s="98"/>
      <c r="U107" s="111"/>
      <c r="W107" s="47"/>
      <c r="X107" s="47"/>
    </row>
    <row r="108" spans="1:24" ht="72" customHeight="1" x14ac:dyDescent="0.25">
      <c r="A108" s="102"/>
      <c r="B108" s="99"/>
      <c r="C108" s="99"/>
      <c r="D108" s="4" t="s">
        <v>22</v>
      </c>
      <c r="E108" s="5" t="s">
        <v>18</v>
      </c>
      <c r="F108" s="6" t="s">
        <v>18</v>
      </c>
      <c r="G108" s="6" t="s">
        <v>18</v>
      </c>
      <c r="H108" s="5" t="s">
        <v>18</v>
      </c>
      <c r="I108" s="5" t="s">
        <v>18</v>
      </c>
      <c r="J108" s="7">
        <f>SUM(K108:P108)</f>
        <v>0</v>
      </c>
      <c r="K108" s="7"/>
      <c r="L108" s="7"/>
      <c r="M108" s="7"/>
      <c r="N108" s="7"/>
      <c r="O108" s="7"/>
      <c r="P108" s="7"/>
      <c r="Q108" s="102"/>
      <c r="R108" s="102"/>
      <c r="S108" s="102"/>
      <c r="T108" s="99"/>
      <c r="U108" s="112"/>
      <c r="W108" s="47"/>
      <c r="X108" s="47"/>
    </row>
    <row r="109" spans="1:24" ht="37.5" customHeight="1" x14ac:dyDescent="0.25">
      <c r="A109" s="94" t="s">
        <v>176</v>
      </c>
      <c r="B109" s="97" t="s">
        <v>108</v>
      </c>
      <c r="C109" s="97" t="s">
        <v>109</v>
      </c>
      <c r="D109" s="4" t="s">
        <v>27</v>
      </c>
      <c r="E109" s="5" t="s">
        <v>18</v>
      </c>
      <c r="F109" s="6" t="s">
        <v>18</v>
      </c>
      <c r="G109" s="6" t="s">
        <v>18</v>
      </c>
      <c r="H109" s="5" t="s">
        <v>18</v>
      </c>
      <c r="I109" s="5" t="s">
        <v>18</v>
      </c>
      <c r="J109" s="7">
        <f>J110+J111</f>
        <v>3000</v>
      </c>
      <c r="K109" s="7">
        <f>K110+K111</f>
        <v>500</v>
      </c>
      <c r="L109" s="7">
        <f t="shared" ref="L109:P109" si="58">L110+L111</f>
        <v>500</v>
      </c>
      <c r="M109" s="7">
        <f t="shared" si="58"/>
        <v>500</v>
      </c>
      <c r="N109" s="7">
        <f t="shared" si="58"/>
        <v>500</v>
      </c>
      <c r="O109" s="7">
        <f t="shared" si="58"/>
        <v>500</v>
      </c>
      <c r="P109" s="7">
        <f t="shared" si="58"/>
        <v>500</v>
      </c>
      <c r="Q109" s="94" t="str">
        <f t="shared" ref="Q109" si="59">$Q$79</f>
        <v>2019-2024</v>
      </c>
      <c r="R109" s="94" t="s">
        <v>100</v>
      </c>
      <c r="S109" s="94" t="s">
        <v>104</v>
      </c>
      <c r="T109" s="97" t="s">
        <v>158</v>
      </c>
      <c r="U109" s="97" t="s">
        <v>110</v>
      </c>
      <c r="W109" s="47"/>
      <c r="X109" s="47"/>
    </row>
    <row r="110" spans="1:24" ht="18.75" x14ac:dyDescent="0.25">
      <c r="A110" s="95"/>
      <c r="B110" s="98"/>
      <c r="C110" s="98"/>
      <c r="D110" s="4" t="s">
        <v>20</v>
      </c>
      <c r="E110" s="5">
        <v>821</v>
      </c>
      <c r="F110" s="6" t="s">
        <v>34</v>
      </c>
      <c r="G110" s="6" t="s">
        <v>106</v>
      </c>
      <c r="H110" s="5">
        <v>200</v>
      </c>
      <c r="I110" s="5" t="s">
        <v>111</v>
      </c>
      <c r="J110" s="7">
        <f>SUM(K110:P110)</f>
        <v>3000</v>
      </c>
      <c r="K110" s="7">
        <v>500</v>
      </c>
      <c r="L110" s="7">
        <v>500</v>
      </c>
      <c r="M110" s="7">
        <v>500</v>
      </c>
      <c r="N110" s="7">
        <v>500</v>
      </c>
      <c r="O110" s="7">
        <v>500</v>
      </c>
      <c r="P110" s="7">
        <v>500</v>
      </c>
      <c r="Q110" s="95"/>
      <c r="R110" s="95"/>
      <c r="S110" s="95"/>
      <c r="T110" s="98"/>
      <c r="U110" s="98"/>
      <c r="W110" s="47"/>
      <c r="X110" s="47"/>
    </row>
    <row r="111" spans="1:24" ht="99.75" customHeight="1" x14ac:dyDescent="0.25">
      <c r="A111" s="96"/>
      <c r="B111" s="99"/>
      <c r="C111" s="99"/>
      <c r="D111" s="4" t="s">
        <v>22</v>
      </c>
      <c r="E111" s="5" t="s">
        <v>18</v>
      </c>
      <c r="F111" s="6" t="s">
        <v>18</v>
      </c>
      <c r="G111" s="6" t="s">
        <v>18</v>
      </c>
      <c r="H111" s="5" t="s">
        <v>18</v>
      </c>
      <c r="I111" s="6" t="s">
        <v>18</v>
      </c>
      <c r="J111" s="7">
        <f>SUM(K111:P111)</f>
        <v>0</v>
      </c>
      <c r="K111" s="7"/>
      <c r="L111" s="7"/>
      <c r="M111" s="7"/>
      <c r="N111" s="7"/>
      <c r="O111" s="7"/>
      <c r="P111" s="7"/>
      <c r="Q111" s="96"/>
      <c r="R111" s="96"/>
      <c r="S111" s="96"/>
      <c r="T111" s="99"/>
      <c r="U111" s="99"/>
      <c r="W111" s="47"/>
      <c r="X111" s="47"/>
    </row>
    <row r="112" spans="1:24" ht="37.5" customHeight="1" x14ac:dyDescent="0.25">
      <c r="A112" s="94" t="s">
        <v>177</v>
      </c>
      <c r="B112" s="110" t="s">
        <v>242</v>
      </c>
      <c r="C112" s="97" t="s">
        <v>33</v>
      </c>
      <c r="D112" s="59" t="s">
        <v>27</v>
      </c>
      <c r="E112" s="57" t="s">
        <v>18</v>
      </c>
      <c r="F112" s="56" t="s">
        <v>18</v>
      </c>
      <c r="G112" s="56" t="s">
        <v>18</v>
      </c>
      <c r="H112" s="57" t="s">
        <v>18</v>
      </c>
      <c r="I112" s="57" t="s">
        <v>18</v>
      </c>
      <c r="J112" s="7">
        <f>J113+J114</f>
        <v>3000</v>
      </c>
      <c r="K112" s="7">
        <f>K113+K114</f>
        <v>500</v>
      </c>
      <c r="L112" s="7">
        <f t="shared" ref="L112:P112" si="60">L113+L114</f>
        <v>500</v>
      </c>
      <c r="M112" s="7">
        <f t="shared" si="60"/>
        <v>500</v>
      </c>
      <c r="N112" s="7">
        <f t="shared" si="60"/>
        <v>500</v>
      </c>
      <c r="O112" s="7">
        <f t="shared" si="60"/>
        <v>500</v>
      </c>
      <c r="P112" s="7">
        <f t="shared" si="60"/>
        <v>500</v>
      </c>
      <c r="Q112" s="100" t="str">
        <f t="shared" ref="Q112" si="61">$Q$79</f>
        <v>2019-2024</v>
      </c>
      <c r="R112" s="100" t="s">
        <v>100</v>
      </c>
      <c r="S112" s="100" t="s">
        <v>104</v>
      </c>
      <c r="T112" s="97" t="s">
        <v>246</v>
      </c>
      <c r="U112" s="97" t="s">
        <v>243</v>
      </c>
      <c r="W112" s="47"/>
      <c r="X112" s="47"/>
    </row>
    <row r="113" spans="1:24" ht="18.75" x14ac:dyDescent="0.25">
      <c r="A113" s="95"/>
      <c r="B113" s="111"/>
      <c r="C113" s="98"/>
      <c r="D113" s="59" t="s">
        <v>20</v>
      </c>
      <c r="E113" s="57">
        <v>821</v>
      </c>
      <c r="F113" s="56" t="s">
        <v>34</v>
      </c>
      <c r="G113" s="56" t="s">
        <v>106</v>
      </c>
      <c r="H113" s="57">
        <v>200</v>
      </c>
      <c r="I113" s="57" t="s">
        <v>112</v>
      </c>
      <c r="J113" s="7">
        <f>SUM(K113:P113)</f>
        <v>3000</v>
      </c>
      <c r="K113" s="7">
        <v>500</v>
      </c>
      <c r="L113" s="7">
        <v>500</v>
      </c>
      <c r="M113" s="7">
        <v>500</v>
      </c>
      <c r="N113" s="7">
        <v>500</v>
      </c>
      <c r="O113" s="7">
        <v>500</v>
      </c>
      <c r="P113" s="7">
        <v>500</v>
      </c>
      <c r="Q113" s="101"/>
      <c r="R113" s="101"/>
      <c r="S113" s="101"/>
      <c r="T113" s="98"/>
      <c r="U113" s="98"/>
      <c r="W113" s="47"/>
      <c r="X113" s="47"/>
    </row>
    <row r="114" spans="1:24" ht="60" customHeight="1" x14ac:dyDescent="0.25">
      <c r="A114" s="96"/>
      <c r="B114" s="112"/>
      <c r="C114" s="99"/>
      <c r="D114" s="58" t="s">
        <v>22</v>
      </c>
      <c r="E114" s="55" t="s">
        <v>18</v>
      </c>
      <c r="F114" s="54" t="s">
        <v>18</v>
      </c>
      <c r="G114" s="54" t="s">
        <v>18</v>
      </c>
      <c r="H114" s="55" t="s">
        <v>18</v>
      </c>
      <c r="I114" s="54" t="s">
        <v>18</v>
      </c>
      <c r="J114" s="60">
        <f>SUM(K114:P114)</f>
        <v>0</v>
      </c>
      <c r="K114" s="60"/>
      <c r="L114" s="60"/>
      <c r="M114" s="60"/>
      <c r="N114" s="60"/>
      <c r="O114" s="60"/>
      <c r="P114" s="60"/>
      <c r="Q114" s="102"/>
      <c r="R114" s="102"/>
      <c r="S114" s="102"/>
      <c r="T114" s="99"/>
      <c r="U114" s="99"/>
      <c r="W114" s="47"/>
      <c r="X114" s="47"/>
    </row>
    <row r="115" spans="1:24" ht="37.5" x14ac:dyDescent="0.25">
      <c r="A115" s="94" t="s">
        <v>178</v>
      </c>
      <c r="B115" s="97" t="s">
        <v>113</v>
      </c>
      <c r="C115" s="97" t="s">
        <v>114</v>
      </c>
      <c r="D115" s="4" t="s">
        <v>115</v>
      </c>
      <c r="E115" s="5" t="s">
        <v>18</v>
      </c>
      <c r="F115" s="6" t="s">
        <v>18</v>
      </c>
      <c r="G115" s="6" t="s">
        <v>18</v>
      </c>
      <c r="H115" s="5" t="s">
        <v>18</v>
      </c>
      <c r="I115" s="5" t="s">
        <v>18</v>
      </c>
      <c r="J115" s="7">
        <f>SUM(K115:P115)</f>
        <v>84000</v>
      </c>
      <c r="K115" s="7">
        <f t="shared" ref="K115:P115" si="62">K116+K117+K118</f>
        <v>14000</v>
      </c>
      <c r="L115" s="7">
        <f t="shared" si="62"/>
        <v>14000</v>
      </c>
      <c r="M115" s="7">
        <f t="shared" si="62"/>
        <v>14000</v>
      </c>
      <c r="N115" s="7">
        <f t="shared" si="62"/>
        <v>14000</v>
      </c>
      <c r="O115" s="7">
        <f t="shared" si="62"/>
        <v>14000</v>
      </c>
      <c r="P115" s="7">
        <f t="shared" si="62"/>
        <v>14000</v>
      </c>
      <c r="Q115" s="94" t="str">
        <f t="shared" ref="Q115" si="63">$Q$79</f>
        <v>2019-2024</v>
      </c>
      <c r="R115" s="100" t="s">
        <v>100</v>
      </c>
      <c r="S115" s="100" t="s">
        <v>104</v>
      </c>
      <c r="T115" s="97" t="s">
        <v>201</v>
      </c>
      <c r="U115" s="97" t="s">
        <v>116</v>
      </c>
      <c r="W115" s="47"/>
      <c r="X115" s="47"/>
    </row>
    <row r="116" spans="1:24" ht="18.75" x14ac:dyDescent="0.25">
      <c r="A116" s="95"/>
      <c r="B116" s="98"/>
      <c r="C116" s="98"/>
      <c r="D116" s="21" t="s">
        <v>20</v>
      </c>
      <c r="E116" s="5">
        <v>821</v>
      </c>
      <c r="F116" s="6" t="s">
        <v>34</v>
      </c>
      <c r="G116" s="6" t="s">
        <v>106</v>
      </c>
      <c r="H116" s="5">
        <v>200</v>
      </c>
      <c r="I116" s="5" t="s">
        <v>117</v>
      </c>
      <c r="J116" s="7">
        <f t="shared" ref="J116:J117" si="64">SUM(K116:P116)</f>
        <v>60000</v>
      </c>
      <c r="K116" s="7">
        <v>10000</v>
      </c>
      <c r="L116" s="7">
        <v>10000</v>
      </c>
      <c r="M116" s="7">
        <v>10000</v>
      </c>
      <c r="N116" s="7">
        <v>10000</v>
      </c>
      <c r="O116" s="7">
        <v>10000</v>
      </c>
      <c r="P116" s="7">
        <v>10000</v>
      </c>
      <c r="Q116" s="95"/>
      <c r="R116" s="101"/>
      <c r="S116" s="101"/>
      <c r="T116" s="98"/>
      <c r="U116" s="98"/>
      <c r="W116" s="47"/>
      <c r="X116" s="47"/>
    </row>
    <row r="117" spans="1:24" ht="37.5" x14ac:dyDescent="0.25">
      <c r="A117" s="95"/>
      <c r="B117" s="98"/>
      <c r="C117" s="98"/>
      <c r="D117" s="4" t="s">
        <v>22</v>
      </c>
      <c r="E117" s="5" t="s">
        <v>18</v>
      </c>
      <c r="F117" s="6" t="s">
        <v>18</v>
      </c>
      <c r="G117" s="6" t="s">
        <v>18</v>
      </c>
      <c r="H117" s="5" t="s">
        <v>18</v>
      </c>
      <c r="I117" s="6" t="s">
        <v>18</v>
      </c>
      <c r="J117" s="7">
        <f t="shared" si="64"/>
        <v>0</v>
      </c>
      <c r="K117" s="7"/>
      <c r="L117" s="7"/>
      <c r="M117" s="7"/>
      <c r="N117" s="7"/>
      <c r="O117" s="7"/>
      <c r="P117" s="7"/>
      <c r="Q117" s="95"/>
      <c r="R117" s="101"/>
      <c r="S117" s="101"/>
      <c r="T117" s="98"/>
      <c r="U117" s="98"/>
      <c r="W117" s="47"/>
      <c r="X117" s="47"/>
    </row>
    <row r="118" spans="1:24" ht="132.75" customHeight="1" x14ac:dyDescent="0.25">
      <c r="A118" s="96"/>
      <c r="B118" s="99"/>
      <c r="C118" s="99"/>
      <c r="D118" s="4" t="s">
        <v>24</v>
      </c>
      <c r="E118" s="5">
        <v>821</v>
      </c>
      <c r="F118" s="6"/>
      <c r="G118" s="6"/>
      <c r="H118" s="5"/>
      <c r="I118" s="5" t="s">
        <v>18</v>
      </c>
      <c r="J118" s="7">
        <f>K118+L118+M118+N118+O118+P118</f>
        <v>24000</v>
      </c>
      <c r="K118" s="7">
        <v>4000</v>
      </c>
      <c r="L118" s="7">
        <v>4000</v>
      </c>
      <c r="M118" s="7">
        <v>4000</v>
      </c>
      <c r="N118" s="7">
        <v>4000</v>
      </c>
      <c r="O118" s="7">
        <v>4000</v>
      </c>
      <c r="P118" s="7">
        <v>4000</v>
      </c>
      <c r="Q118" s="96"/>
      <c r="R118" s="102"/>
      <c r="S118" s="102"/>
      <c r="T118" s="99"/>
      <c r="U118" s="99"/>
      <c r="W118" s="47"/>
      <c r="X118" s="47"/>
    </row>
    <row r="119" spans="1:24" ht="37.5" x14ac:dyDescent="0.25">
      <c r="A119" s="103" t="s">
        <v>179</v>
      </c>
      <c r="B119" s="104" t="s">
        <v>224</v>
      </c>
      <c r="C119" s="104" t="s">
        <v>114</v>
      </c>
      <c r="D119" s="4" t="s">
        <v>115</v>
      </c>
      <c r="E119" s="5" t="s">
        <v>18</v>
      </c>
      <c r="F119" s="6" t="s">
        <v>18</v>
      </c>
      <c r="G119" s="6" t="s">
        <v>18</v>
      </c>
      <c r="H119" s="5" t="s">
        <v>18</v>
      </c>
      <c r="I119" s="5" t="s">
        <v>18</v>
      </c>
      <c r="J119" s="7">
        <f>SUM(K119:P119)</f>
        <v>12000</v>
      </c>
      <c r="K119" s="7">
        <f t="shared" ref="K119:P119" si="65">SUM(K120:K121)</f>
        <v>2000</v>
      </c>
      <c r="L119" s="7">
        <f t="shared" si="65"/>
        <v>2000</v>
      </c>
      <c r="M119" s="7">
        <f t="shared" si="65"/>
        <v>2000</v>
      </c>
      <c r="N119" s="7">
        <f t="shared" si="65"/>
        <v>2000</v>
      </c>
      <c r="O119" s="7">
        <f t="shared" si="65"/>
        <v>2000</v>
      </c>
      <c r="P119" s="7">
        <f t="shared" si="65"/>
        <v>2000</v>
      </c>
      <c r="Q119" s="105" t="s">
        <v>30</v>
      </c>
      <c r="R119" s="105" t="s">
        <v>100</v>
      </c>
      <c r="S119" s="105" t="s">
        <v>104</v>
      </c>
      <c r="T119" s="104" t="s">
        <v>225</v>
      </c>
      <c r="U119" s="104" t="s">
        <v>160</v>
      </c>
      <c r="W119" s="47"/>
      <c r="X119" s="47"/>
    </row>
    <row r="120" spans="1:24" ht="31.5" customHeight="1" x14ac:dyDescent="0.25">
      <c r="A120" s="103"/>
      <c r="B120" s="104"/>
      <c r="C120" s="104"/>
      <c r="D120" s="25" t="s">
        <v>20</v>
      </c>
      <c r="E120" s="5">
        <v>821</v>
      </c>
      <c r="F120" s="8" t="s">
        <v>34</v>
      </c>
      <c r="G120" s="6" t="s">
        <v>106</v>
      </c>
      <c r="H120" s="14">
        <v>200</v>
      </c>
      <c r="I120" s="5" t="s">
        <v>118</v>
      </c>
      <c r="J120" s="7">
        <f>SUM(K120:P120)</f>
        <v>12000</v>
      </c>
      <c r="K120" s="7">
        <v>2000</v>
      </c>
      <c r="L120" s="7">
        <v>2000</v>
      </c>
      <c r="M120" s="7">
        <v>2000</v>
      </c>
      <c r="N120" s="7">
        <v>2000</v>
      </c>
      <c r="O120" s="7">
        <v>2000</v>
      </c>
      <c r="P120" s="7">
        <v>2000</v>
      </c>
      <c r="Q120" s="105"/>
      <c r="R120" s="105"/>
      <c r="S120" s="105"/>
      <c r="T120" s="104"/>
      <c r="U120" s="104"/>
      <c r="W120" s="47"/>
      <c r="X120" s="47"/>
    </row>
    <row r="121" spans="1:24" ht="84.75" customHeight="1" x14ac:dyDescent="0.25">
      <c r="A121" s="103"/>
      <c r="B121" s="104"/>
      <c r="C121" s="104"/>
      <c r="D121" s="4" t="s">
        <v>22</v>
      </c>
      <c r="E121" s="5" t="s">
        <v>18</v>
      </c>
      <c r="F121" s="6" t="s">
        <v>18</v>
      </c>
      <c r="G121" s="6" t="s">
        <v>18</v>
      </c>
      <c r="H121" s="5" t="s">
        <v>18</v>
      </c>
      <c r="I121" s="6" t="s">
        <v>18</v>
      </c>
      <c r="J121" s="7">
        <f>SUM(K121:P121)</f>
        <v>0</v>
      </c>
      <c r="K121" s="7"/>
      <c r="L121" s="7"/>
      <c r="M121" s="7"/>
      <c r="N121" s="7"/>
      <c r="O121" s="7"/>
      <c r="P121" s="7"/>
      <c r="Q121" s="105"/>
      <c r="R121" s="105"/>
      <c r="S121" s="105"/>
      <c r="T121" s="104"/>
      <c r="U121" s="104"/>
      <c r="W121" s="47"/>
      <c r="X121" s="47"/>
    </row>
    <row r="122" spans="1:24" ht="37.5" customHeight="1" x14ac:dyDescent="0.25">
      <c r="A122" s="100" t="s">
        <v>180</v>
      </c>
      <c r="B122" s="97" t="s">
        <v>247</v>
      </c>
      <c r="C122" s="97" t="s">
        <v>236</v>
      </c>
      <c r="D122" s="4" t="s">
        <v>115</v>
      </c>
      <c r="E122" s="5" t="s">
        <v>18</v>
      </c>
      <c r="F122" s="6" t="s">
        <v>18</v>
      </c>
      <c r="G122" s="6" t="s">
        <v>18</v>
      </c>
      <c r="H122" s="5" t="s">
        <v>18</v>
      </c>
      <c r="I122" s="5" t="s">
        <v>18</v>
      </c>
      <c r="J122" s="7">
        <f t="shared" ref="J122:J125" si="66">SUM(K122:P122)</f>
        <v>18000</v>
      </c>
      <c r="K122" s="7">
        <f>K123+K124+K125</f>
        <v>3000</v>
      </c>
      <c r="L122" s="7">
        <f t="shared" ref="L122:P122" si="67">L123+L124+L125</f>
        <v>3000</v>
      </c>
      <c r="M122" s="7">
        <f t="shared" si="67"/>
        <v>3000</v>
      </c>
      <c r="N122" s="7">
        <f t="shared" si="67"/>
        <v>3000</v>
      </c>
      <c r="O122" s="7">
        <f t="shared" si="67"/>
        <v>3000</v>
      </c>
      <c r="P122" s="7">
        <f t="shared" si="67"/>
        <v>3000</v>
      </c>
      <c r="Q122" s="100" t="str">
        <f t="shared" ref="Q122" si="68">$Q$79</f>
        <v>2019-2024</v>
      </c>
      <c r="R122" s="100" t="s">
        <v>100</v>
      </c>
      <c r="S122" s="100" t="s">
        <v>104</v>
      </c>
      <c r="T122" s="97" t="s">
        <v>238</v>
      </c>
      <c r="U122" s="97" t="s">
        <v>240</v>
      </c>
      <c r="W122" s="47"/>
      <c r="X122" s="47"/>
    </row>
    <row r="123" spans="1:24" ht="21.75" customHeight="1" x14ac:dyDescent="0.25">
      <c r="A123" s="101"/>
      <c r="B123" s="98"/>
      <c r="C123" s="98"/>
      <c r="D123" s="4" t="s">
        <v>20</v>
      </c>
      <c r="E123" s="5">
        <v>821</v>
      </c>
      <c r="F123" s="6" t="s">
        <v>34</v>
      </c>
      <c r="G123" s="6" t="s">
        <v>106</v>
      </c>
      <c r="H123" s="5">
        <v>600</v>
      </c>
      <c r="I123" s="5" t="s">
        <v>119</v>
      </c>
      <c r="J123" s="7">
        <f t="shared" si="66"/>
        <v>18000</v>
      </c>
      <c r="K123" s="7">
        <v>3000</v>
      </c>
      <c r="L123" s="7">
        <v>3000</v>
      </c>
      <c r="M123" s="7">
        <v>3000</v>
      </c>
      <c r="N123" s="7">
        <v>3000</v>
      </c>
      <c r="O123" s="7">
        <v>3000</v>
      </c>
      <c r="P123" s="7">
        <v>3000</v>
      </c>
      <c r="Q123" s="101"/>
      <c r="R123" s="101"/>
      <c r="S123" s="101"/>
      <c r="T123" s="98"/>
      <c r="U123" s="98"/>
      <c r="W123" s="47"/>
      <c r="X123" s="47"/>
    </row>
    <row r="124" spans="1:24" ht="42.75" customHeight="1" x14ac:dyDescent="0.25">
      <c r="A124" s="102"/>
      <c r="B124" s="99"/>
      <c r="C124" s="99"/>
      <c r="D124" s="4" t="s">
        <v>22</v>
      </c>
      <c r="E124" s="5" t="s">
        <v>18</v>
      </c>
      <c r="F124" s="6" t="s">
        <v>18</v>
      </c>
      <c r="G124" s="6" t="s">
        <v>18</v>
      </c>
      <c r="H124" s="5" t="s">
        <v>18</v>
      </c>
      <c r="I124" s="5" t="s">
        <v>18</v>
      </c>
      <c r="J124" s="7">
        <f t="shared" si="66"/>
        <v>0</v>
      </c>
      <c r="K124" s="7"/>
      <c r="L124" s="7"/>
      <c r="M124" s="7"/>
      <c r="N124" s="7"/>
      <c r="O124" s="7"/>
      <c r="P124" s="7"/>
      <c r="Q124" s="102"/>
      <c r="R124" s="102"/>
      <c r="S124" s="102"/>
      <c r="T124" s="99"/>
      <c r="U124" s="99"/>
      <c r="W124" s="47"/>
      <c r="X124" s="47"/>
    </row>
    <row r="125" spans="1:24" ht="79.5" customHeight="1" x14ac:dyDescent="0.25">
      <c r="A125" s="64"/>
      <c r="B125" s="62" t="s">
        <v>248</v>
      </c>
      <c r="C125" s="62" t="s">
        <v>237</v>
      </c>
      <c r="D125" s="4" t="s">
        <v>24</v>
      </c>
      <c r="E125" s="5" t="s">
        <v>18</v>
      </c>
      <c r="F125" s="6" t="s">
        <v>18</v>
      </c>
      <c r="G125" s="6" t="s">
        <v>18</v>
      </c>
      <c r="H125" s="5" t="s">
        <v>18</v>
      </c>
      <c r="I125" s="5" t="s">
        <v>18</v>
      </c>
      <c r="J125" s="7">
        <f t="shared" si="66"/>
        <v>0</v>
      </c>
      <c r="K125" s="7"/>
      <c r="L125" s="7"/>
      <c r="M125" s="7"/>
      <c r="N125" s="7"/>
      <c r="O125" s="7"/>
      <c r="P125" s="7"/>
      <c r="Q125" s="64"/>
      <c r="R125" s="64"/>
      <c r="S125" s="76"/>
      <c r="T125" s="62" t="s">
        <v>239</v>
      </c>
      <c r="U125" s="62" t="s">
        <v>241</v>
      </c>
      <c r="W125" s="47"/>
      <c r="X125" s="47"/>
    </row>
    <row r="126" spans="1:24" ht="42" customHeight="1" x14ac:dyDescent="0.25">
      <c r="A126" s="94" t="s">
        <v>181</v>
      </c>
      <c r="B126" s="110" t="s">
        <v>120</v>
      </c>
      <c r="C126" s="110" t="s">
        <v>121</v>
      </c>
      <c r="D126" s="4" t="s">
        <v>27</v>
      </c>
      <c r="E126" s="5" t="s">
        <v>18</v>
      </c>
      <c r="F126" s="6" t="s">
        <v>18</v>
      </c>
      <c r="G126" s="6" t="s">
        <v>18</v>
      </c>
      <c r="H126" s="5" t="s">
        <v>18</v>
      </c>
      <c r="I126" s="5" t="s">
        <v>18</v>
      </c>
      <c r="J126" s="7">
        <f>J127+J128</f>
        <v>9000</v>
      </c>
      <c r="K126" s="7">
        <f>K127+K128</f>
        <v>1500</v>
      </c>
      <c r="L126" s="7">
        <f t="shared" ref="L126:P126" si="69">L127+L128</f>
        <v>1500</v>
      </c>
      <c r="M126" s="7">
        <f t="shared" si="69"/>
        <v>1500</v>
      </c>
      <c r="N126" s="7">
        <f t="shared" si="69"/>
        <v>1500</v>
      </c>
      <c r="O126" s="7">
        <f t="shared" si="69"/>
        <v>1500</v>
      </c>
      <c r="P126" s="7">
        <f t="shared" si="69"/>
        <v>1500</v>
      </c>
      <c r="Q126" s="94" t="str">
        <f t="shared" ref="Q126" si="70">$Q$79</f>
        <v>2019-2024</v>
      </c>
      <c r="R126" s="94" t="s">
        <v>100</v>
      </c>
      <c r="S126" s="94" t="s">
        <v>122</v>
      </c>
      <c r="T126" s="110" t="s">
        <v>217</v>
      </c>
      <c r="U126" s="110" t="s">
        <v>123</v>
      </c>
      <c r="W126" s="47"/>
      <c r="X126" s="47"/>
    </row>
    <row r="127" spans="1:24" ht="23.25" customHeight="1" x14ac:dyDescent="0.25">
      <c r="A127" s="101"/>
      <c r="B127" s="98"/>
      <c r="C127" s="98"/>
      <c r="D127" s="4" t="s">
        <v>20</v>
      </c>
      <c r="E127" s="5">
        <v>821</v>
      </c>
      <c r="F127" s="6" t="s">
        <v>34</v>
      </c>
      <c r="G127" s="6" t="s">
        <v>106</v>
      </c>
      <c r="H127" s="5">
        <v>200</v>
      </c>
      <c r="I127" s="5" t="s">
        <v>124</v>
      </c>
      <c r="J127" s="7">
        <f>K127+L127+M127+N127+O127+P127</f>
        <v>9000</v>
      </c>
      <c r="K127" s="7">
        <v>1500</v>
      </c>
      <c r="L127" s="7">
        <v>1500</v>
      </c>
      <c r="M127" s="7">
        <v>1500</v>
      </c>
      <c r="N127" s="7">
        <v>1500</v>
      </c>
      <c r="O127" s="7">
        <v>1500</v>
      </c>
      <c r="P127" s="7">
        <v>1500</v>
      </c>
      <c r="Q127" s="101"/>
      <c r="R127" s="101"/>
      <c r="S127" s="101"/>
      <c r="T127" s="98"/>
      <c r="U127" s="98"/>
      <c r="W127" s="47"/>
      <c r="X127" s="47"/>
    </row>
    <row r="128" spans="1:24" ht="99" customHeight="1" x14ac:dyDescent="0.25">
      <c r="A128" s="102"/>
      <c r="B128" s="99"/>
      <c r="C128" s="99"/>
      <c r="D128" s="4" t="s">
        <v>22</v>
      </c>
      <c r="E128" s="5" t="s">
        <v>18</v>
      </c>
      <c r="F128" s="6" t="s">
        <v>18</v>
      </c>
      <c r="G128" s="6" t="s">
        <v>18</v>
      </c>
      <c r="H128" s="5" t="s">
        <v>18</v>
      </c>
      <c r="I128" s="5" t="s">
        <v>18</v>
      </c>
      <c r="J128" s="7">
        <f>SUM(K128:P128)</f>
        <v>0</v>
      </c>
      <c r="K128" s="7"/>
      <c r="L128" s="7"/>
      <c r="M128" s="7"/>
      <c r="N128" s="7"/>
      <c r="O128" s="7"/>
      <c r="P128" s="7"/>
      <c r="Q128" s="102"/>
      <c r="R128" s="102"/>
      <c r="S128" s="102"/>
      <c r="T128" s="99"/>
      <c r="U128" s="99"/>
      <c r="W128" s="47"/>
      <c r="X128" s="47"/>
    </row>
    <row r="129" spans="1:24" ht="40.5" customHeight="1" x14ac:dyDescent="0.25">
      <c r="A129" s="94">
        <v>2</v>
      </c>
      <c r="B129" s="97" t="s">
        <v>125</v>
      </c>
      <c r="C129" s="97" t="s">
        <v>33</v>
      </c>
      <c r="D129" s="4" t="s">
        <v>27</v>
      </c>
      <c r="E129" s="5" t="s">
        <v>18</v>
      </c>
      <c r="F129" s="6" t="s">
        <v>18</v>
      </c>
      <c r="G129" s="6" t="s">
        <v>18</v>
      </c>
      <c r="H129" s="5" t="s">
        <v>18</v>
      </c>
      <c r="I129" s="5" t="s">
        <v>18</v>
      </c>
      <c r="J129" s="7">
        <f>K129+L129+M129+N129+O129+P129</f>
        <v>634207.4</v>
      </c>
      <c r="K129" s="7">
        <f>K130+K131+K132</f>
        <v>124151.7</v>
      </c>
      <c r="L129" s="7">
        <f t="shared" ref="L129:P129" si="71">L130+L131+L132</f>
        <v>105283.7</v>
      </c>
      <c r="M129" s="7">
        <f t="shared" si="71"/>
        <v>101193</v>
      </c>
      <c r="N129" s="7">
        <f t="shared" si="71"/>
        <v>101193</v>
      </c>
      <c r="O129" s="7">
        <f t="shared" si="71"/>
        <v>101193</v>
      </c>
      <c r="P129" s="7">
        <f t="shared" si="71"/>
        <v>101193</v>
      </c>
      <c r="Q129" s="100" t="s">
        <v>18</v>
      </c>
      <c r="R129" s="100" t="s">
        <v>18</v>
      </c>
      <c r="S129" s="100" t="s">
        <v>18</v>
      </c>
      <c r="T129" s="100" t="s">
        <v>18</v>
      </c>
      <c r="U129" s="100" t="s">
        <v>18</v>
      </c>
      <c r="W129" s="47"/>
      <c r="X129" s="47"/>
    </row>
    <row r="130" spans="1:24" ht="21" customHeight="1" x14ac:dyDescent="0.25">
      <c r="A130" s="95"/>
      <c r="B130" s="98"/>
      <c r="C130" s="98"/>
      <c r="D130" s="13" t="s">
        <v>20</v>
      </c>
      <c r="E130" s="5">
        <v>821</v>
      </c>
      <c r="F130" s="6" t="s">
        <v>18</v>
      </c>
      <c r="G130" s="94" t="s">
        <v>126</v>
      </c>
      <c r="H130" s="5" t="s">
        <v>18</v>
      </c>
      <c r="I130" s="5" t="s">
        <v>18</v>
      </c>
      <c r="J130" s="7">
        <f>K130+L130+M130+N130+O130+P130</f>
        <v>285000</v>
      </c>
      <c r="K130" s="7">
        <f>K136+K137+K147+K167</f>
        <v>47500</v>
      </c>
      <c r="L130" s="7">
        <f t="shared" ref="L130:P130" si="72">L136+L137+L147+L167</f>
        <v>47500</v>
      </c>
      <c r="M130" s="7">
        <f t="shared" si="72"/>
        <v>47500</v>
      </c>
      <c r="N130" s="7">
        <f t="shared" si="72"/>
        <v>47500</v>
      </c>
      <c r="O130" s="7">
        <f t="shared" si="72"/>
        <v>47500</v>
      </c>
      <c r="P130" s="7">
        <f t="shared" si="72"/>
        <v>47500</v>
      </c>
      <c r="Q130" s="101"/>
      <c r="R130" s="101"/>
      <c r="S130" s="101"/>
      <c r="T130" s="101"/>
      <c r="U130" s="101"/>
      <c r="W130" s="47"/>
      <c r="X130" s="47"/>
    </row>
    <row r="131" spans="1:24" ht="40.5" customHeight="1" x14ac:dyDescent="0.25">
      <c r="A131" s="95"/>
      <c r="B131" s="98"/>
      <c r="C131" s="98"/>
      <c r="D131" s="4" t="s">
        <v>22</v>
      </c>
      <c r="E131" s="5">
        <v>821</v>
      </c>
      <c r="F131" s="6" t="s">
        <v>18</v>
      </c>
      <c r="G131" s="95"/>
      <c r="H131" s="5" t="s">
        <v>18</v>
      </c>
      <c r="I131" s="5" t="s">
        <v>18</v>
      </c>
      <c r="J131" s="7">
        <f t="shared" ref="J131:J132" si="73">K131+L131+M131+N131+O131+P131</f>
        <v>8009.4</v>
      </c>
      <c r="K131" s="7">
        <f t="shared" ref="K131:P131" si="74">K138+K148</f>
        <v>3918.7</v>
      </c>
      <c r="L131" s="7">
        <f t="shared" si="74"/>
        <v>4090.7</v>
      </c>
      <c r="M131" s="7">
        <f t="shared" si="74"/>
        <v>0</v>
      </c>
      <c r="N131" s="7">
        <f t="shared" si="74"/>
        <v>0</v>
      </c>
      <c r="O131" s="7">
        <f t="shared" si="74"/>
        <v>0</v>
      </c>
      <c r="P131" s="7">
        <f t="shared" si="74"/>
        <v>0</v>
      </c>
      <c r="Q131" s="101"/>
      <c r="R131" s="101"/>
      <c r="S131" s="101"/>
      <c r="T131" s="101"/>
      <c r="U131" s="101"/>
      <c r="W131" s="47"/>
      <c r="X131" s="47"/>
    </row>
    <row r="132" spans="1:24" ht="50.25" customHeight="1" x14ac:dyDescent="0.25">
      <c r="A132" s="96"/>
      <c r="B132" s="99"/>
      <c r="C132" s="99"/>
      <c r="D132" s="4" t="s">
        <v>127</v>
      </c>
      <c r="E132" s="5">
        <v>821</v>
      </c>
      <c r="F132" s="6"/>
      <c r="G132" s="96"/>
      <c r="H132" s="5" t="s">
        <v>18</v>
      </c>
      <c r="I132" s="5" t="s">
        <v>18</v>
      </c>
      <c r="J132" s="7">
        <f t="shared" si="73"/>
        <v>341198</v>
      </c>
      <c r="K132" s="7">
        <f t="shared" ref="K132:P132" si="75">K139+K169</f>
        <v>72733</v>
      </c>
      <c r="L132" s="7">
        <f t="shared" si="75"/>
        <v>53693</v>
      </c>
      <c r="M132" s="7">
        <f t="shared" si="75"/>
        <v>53693</v>
      </c>
      <c r="N132" s="7">
        <f t="shared" si="75"/>
        <v>53693</v>
      </c>
      <c r="O132" s="7">
        <f t="shared" si="75"/>
        <v>53693</v>
      </c>
      <c r="P132" s="7">
        <f t="shared" si="75"/>
        <v>53693</v>
      </c>
      <c r="Q132" s="102"/>
      <c r="R132" s="102"/>
      <c r="S132" s="102"/>
      <c r="T132" s="102"/>
      <c r="U132" s="102"/>
      <c r="W132" s="47"/>
      <c r="X132" s="47"/>
    </row>
    <row r="133" spans="1:24" ht="29.25" customHeight="1" x14ac:dyDescent="0.25">
      <c r="A133" s="91" t="s">
        <v>128</v>
      </c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3"/>
      <c r="W133" s="47"/>
      <c r="X133" s="47"/>
    </row>
    <row r="134" spans="1:24" ht="26.25" customHeight="1" x14ac:dyDescent="0.25">
      <c r="A134" s="91" t="s">
        <v>202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3"/>
      <c r="W134" s="47"/>
      <c r="X134" s="47"/>
    </row>
    <row r="135" spans="1:24" ht="39.75" customHeight="1" x14ac:dyDescent="0.25">
      <c r="A135" s="94" t="s">
        <v>182</v>
      </c>
      <c r="B135" s="97" t="s">
        <v>258</v>
      </c>
      <c r="C135" s="97" t="s">
        <v>33</v>
      </c>
      <c r="D135" s="4" t="s">
        <v>27</v>
      </c>
      <c r="E135" s="5" t="s">
        <v>18</v>
      </c>
      <c r="F135" s="6" t="s">
        <v>18</v>
      </c>
      <c r="G135" s="6" t="s">
        <v>18</v>
      </c>
      <c r="H135" s="5" t="s">
        <v>18</v>
      </c>
      <c r="I135" s="5" t="s">
        <v>18</v>
      </c>
      <c r="J135" s="7">
        <f>J136+J137+J138+J139</f>
        <v>241009.4</v>
      </c>
      <c r="K135" s="7">
        <f t="shared" ref="K135:P135" si="76">K136+K137+K138+K139</f>
        <v>39418.699999999997</v>
      </c>
      <c r="L135" s="7">
        <f t="shared" si="76"/>
        <v>43590.7</v>
      </c>
      <c r="M135" s="7">
        <f t="shared" si="76"/>
        <v>39500</v>
      </c>
      <c r="N135" s="7">
        <f t="shared" si="76"/>
        <v>39500</v>
      </c>
      <c r="O135" s="7">
        <f t="shared" si="76"/>
        <v>39500</v>
      </c>
      <c r="P135" s="7">
        <f t="shared" si="76"/>
        <v>39500</v>
      </c>
      <c r="Q135" s="100" t="str">
        <f t="shared" ref="Q135" si="77">$Q$79</f>
        <v>2019-2024</v>
      </c>
      <c r="R135" s="100" t="s">
        <v>130</v>
      </c>
      <c r="S135" s="100" t="s">
        <v>129</v>
      </c>
      <c r="T135" s="100" t="s">
        <v>18</v>
      </c>
      <c r="U135" s="100" t="s">
        <v>18</v>
      </c>
      <c r="W135" s="47"/>
      <c r="X135" s="47"/>
    </row>
    <row r="136" spans="1:24" ht="21" customHeight="1" x14ac:dyDescent="0.25">
      <c r="A136" s="95"/>
      <c r="B136" s="98"/>
      <c r="C136" s="98"/>
      <c r="D136" s="97" t="s">
        <v>20</v>
      </c>
      <c r="E136" s="100">
        <v>821</v>
      </c>
      <c r="F136" s="100" t="s">
        <v>18</v>
      </c>
      <c r="G136" s="6" t="s">
        <v>131</v>
      </c>
      <c r="H136" s="100" t="s">
        <v>18</v>
      </c>
      <c r="I136" s="100" t="s">
        <v>18</v>
      </c>
      <c r="J136" s="7">
        <f>SUM(K136:P136)</f>
        <v>1069.0999999999999</v>
      </c>
      <c r="K136" s="7">
        <v>534.4</v>
      </c>
      <c r="L136" s="7">
        <v>534.70000000000005</v>
      </c>
      <c r="M136" s="7"/>
      <c r="N136" s="7"/>
      <c r="O136" s="7"/>
      <c r="P136" s="7"/>
      <c r="Q136" s="101"/>
      <c r="R136" s="101"/>
      <c r="S136" s="101"/>
      <c r="T136" s="101"/>
      <c r="U136" s="101"/>
      <c r="W136" s="47"/>
      <c r="X136" s="47"/>
    </row>
    <row r="137" spans="1:24" ht="19.5" customHeight="1" x14ac:dyDescent="0.25">
      <c r="A137" s="95"/>
      <c r="B137" s="98"/>
      <c r="C137" s="98"/>
      <c r="D137" s="99"/>
      <c r="E137" s="102"/>
      <c r="F137" s="102"/>
      <c r="G137" s="15" t="s">
        <v>131</v>
      </c>
      <c r="H137" s="102"/>
      <c r="I137" s="102"/>
      <c r="J137" s="36">
        <f>K137+L137+M137+N137+O137+P137</f>
        <v>208930.9</v>
      </c>
      <c r="K137" s="36">
        <v>34465.599999999999</v>
      </c>
      <c r="L137" s="36">
        <v>34465.300000000003</v>
      </c>
      <c r="M137" s="36">
        <f>M142</f>
        <v>35000</v>
      </c>
      <c r="N137" s="36">
        <f t="shared" ref="N137:P137" si="78">N142</f>
        <v>35000</v>
      </c>
      <c r="O137" s="36">
        <f t="shared" si="78"/>
        <v>35000</v>
      </c>
      <c r="P137" s="36">
        <f t="shared" si="78"/>
        <v>35000</v>
      </c>
      <c r="Q137" s="101"/>
      <c r="R137" s="101"/>
      <c r="S137" s="101"/>
      <c r="T137" s="101"/>
      <c r="U137" s="101"/>
      <c r="W137" s="47"/>
      <c r="X137" s="47"/>
    </row>
    <row r="138" spans="1:24" ht="39" customHeight="1" x14ac:dyDescent="0.25">
      <c r="A138" s="95"/>
      <c r="B138" s="98"/>
      <c r="C138" s="98"/>
      <c r="D138" s="4" t="s">
        <v>22</v>
      </c>
      <c r="E138" s="5">
        <v>821</v>
      </c>
      <c r="F138" s="6" t="s">
        <v>18</v>
      </c>
      <c r="G138" s="6" t="s">
        <v>131</v>
      </c>
      <c r="H138" s="5" t="s">
        <v>18</v>
      </c>
      <c r="I138" s="5" t="s">
        <v>18</v>
      </c>
      <c r="J138" s="7">
        <f>SUM(K138:P138)</f>
        <v>8009.4</v>
      </c>
      <c r="K138" s="7">
        <v>3918.7</v>
      </c>
      <c r="L138" s="7">
        <f t="shared" ref="L138:P138" si="79">L143</f>
        <v>4090.7</v>
      </c>
      <c r="M138" s="7">
        <f t="shared" si="79"/>
        <v>0</v>
      </c>
      <c r="N138" s="7">
        <f t="shared" si="79"/>
        <v>0</v>
      </c>
      <c r="O138" s="7">
        <f t="shared" si="79"/>
        <v>0</v>
      </c>
      <c r="P138" s="7">
        <f t="shared" si="79"/>
        <v>0</v>
      </c>
      <c r="Q138" s="101"/>
      <c r="R138" s="101"/>
      <c r="S138" s="101"/>
      <c r="T138" s="101"/>
      <c r="U138" s="101"/>
      <c r="W138" s="47"/>
      <c r="X138" s="47"/>
    </row>
    <row r="139" spans="1:24" ht="68.25" customHeight="1" x14ac:dyDescent="0.25">
      <c r="A139" s="96"/>
      <c r="B139" s="99"/>
      <c r="C139" s="12"/>
      <c r="D139" s="4" t="s">
        <v>127</v>
      </c>
      <c r="E139" s="5">
        <v>821</v>
      </c>
      <c r="F139" s="5" t="s">
        <v>18</v>
      </c>
      <c r="G139" s="6"/>
      <c r="H139" s="5" t="s">
        <v>18</v>
      </c>
      <c r="I139" s="5" t="s">
        <v>18</v>
      </c>
      <c r="J139" s="7">
        <f>K139+L139+M139+N139+O139+P139</f>
        <v>23000</v>
      </c>
      <c r="K139" s="7">
        <f>K144</f>
        <v>500</v>
      </c>
      <c r="L139" s="7">
        <f>L144</f>
        <v>4500</v>
      </c>
      <c r="M139" s="7">
        <v>4500</v>
      </c>
      <c r="N139" s="7">
        <v>4500</v>
      </c>
      <c r="O139" s="7">
        <v>4500</v>
      </c>
      <c r="P139" s="7">
        <v>4500</v>
      </c>
      <c r="Q139" s="15"/>
      <c r="R139" s="15"/>
      <c r="S139" s="15"/>
      <c r="T139" s="15"/>
      <c r="U139" s="15"/>
      <c r="W139" s="47"/>
      <c r="X139" s="47"/>
    </row>
    <row r="140" spans="1:24" ht="39.75" customHeight="1" x14ac:dyDescent="0.25">
      <c r="A140" s="94" t="s">
        <v>183</v>
      </c>
      <c r="B140" s="97" t="s">
        <v>161</v>
      </c>
      <c r="C140" s="97" t="s">
        <v>33</v>
      </c>
      <c r="D140" s="4" t="s">
        <v>27</v>
      </c>
      <c r="E140" s="5" t="s">
        <v>18</v>
      </c>
      <c r="F140" s="6" t="s">
        <v>18</v>
      </c>
      <c r="G140" s="6" t="s">
        <v>18</v>
      </c>
      <c r="H140" s="5" t="s">
        <v>18</v>
      </c>
      <c r="I140" s="5" t="s">
        <v>18</v>
      </c>
      <c r="J140" s="7">
        <f>J141+J142+J143+J144</f>
        <v>241009.4</v>
      </c>
      <c r="K140" s="7">
        <f t="shared" ref="K140:P140" si="80">K141+K142+K143+K144</f>
        <v>39418.699999999997</v>
      </c>
      <c r="L140" s="7">
        <f t="shared" si="80"/>
        <v>43590.7</v>
      </c>
      <c r="M140" s="7">
        <f t="shared" si="80"/>
        <v>39500</v>
      </c>
      <c r="N140" s="7">
        <f t="shared" si="80"/>
        <v>39500</v>
      </c>
      <c r="O140" s="7">
        <f t="shared" si="80"/>
        <v>39500</v>
      </c>
      <c r="P140" s="7">
        <f t="shared" si="80"/>
        <v>39500</v>
      </c>
      <c r="Q140" s="94" t="str">
        <f t="shared" ref="Q140" si="81">$Q$79</f>
        <v>2019-2024</v>
      </c>
      <c r="R140" s="94" t="s">
        <v>130</v>
      </c>
      <c r="S140" s="94" t="s">
        <v>129</v>
      </c>
      <c r="T140" s="97" t="s">
        <v>191</v>
      </c>
      <c r="U140" s="97" t="s">
        <v>132</v>
      </c>
      <c r="W140" s="47"/>
      <c r="X140" s="47"/>
    </row>
    <row r="141" spans="1:24" ht="24" customHeight="1" x14ac:dyDescent="0.25">
      <c r="A141" s="95"/>
      <c r="B141" s="98"/>
      <c r="C141" s="98"/>
      <c r="D141" s="97" t="s">
        <v>20</v>
      </c>
      <c r="E141" s="100">
        <v>821</v>
      </c>
      <c r="F141" s="94" t="s">
        <v>18</v>
      </c>
      <c r="G141" s="6" t="s">
        <v>133</v>
      </c>
      <c r="H141" s="100">
        <v>500</v>
      </c>
      <c r="I141" s="100" t="s">
        <v>134</v>
      </c>
      <c r="J141" s="7">
        <f>SUM(K141:P141)</f>
        <v>1092.1999999999998</v>
      </c>
      <c r="K141" s="7">
        <v>534.4</v>
      </c>
      <c r="L141" s="7">
        <v>557.79999999999995</v>
      </c>
      <c r="M141" s="7"/>
      <c r="N141" s="7"/>
      <c r="O141" s="7"/>
      <c r="P141" s="7"/>
      <c r="Q141" s="95"/>
      <c r="R141" s="95"/>
      <c r="S141" s="95"/>
      <c r="T141" s="98"/>
      <c r="U141" s="98"/>
      <c r="W141" s="47"/>
      <c r="X141" s="47"/>
    </row>
    <row r="142" spans="1:24" ht="26.25" customHeight="1" x14ac:dyDescent="0.25">
      <c r="A142" s="95"/>
      <c r="B142" s="98"/>
      <c r="C142" s="98"/>
      <c r="D142" s="99"/>
      <c r="E142" s="102"/>
      <c r="F142" s="96"/>
      <c r="G142" s="15" t="s">
        <v>135</v>
      </c>
      <c r="H142" s="102"/>
      <c r="I142" s="102"/>
      <c r="J142" s="7">
        <f>K142+L142+M142+N142+O142+P142</f>
        <v>208907.8</v>
      </c>
      <c r="K142" s="7">
        <v>34465.599999999999</v>
      </c>
      <c r="L142" s="7">
        <v>34442.199999999997</v>
      </c>
      <c r="M142" s="7">
        <v>35000</v>
      </c>
      <c r="N142" s="7">
        <v>35000</v>
      </c>
      <c r="O142" s="7">
        <v>35000</v>
      </c>
      <c r="P142" s="7">
        <v>35000</v>
      </c>
      <c r="Q142" s="95"/>
      <c r="R142" s="95"/>
      <c r="S142" s="95"/>
      <c r="T142" s="98"/>
      <c r="U142" s="98"/>
      <c r="W142" s="47"/>
      <c r="X142" s="47"/>
    </row>
    <row r="143" spans="1:24" ht="38.25" customHeight="1" x14ac:dyDescent="0.25">
      <c r="A143" s="95"/>
      <c r="B143" s="98"/>
      <c r="C143" s="98"/>
      <c r="D143" s="4" t="s">
        <v>22</v>
      </c>
      <c r="E143" s="5">
        <v>821</v>
      </c>
      <c r="F143" s="8" t="s">
        <v>18</v>
      </c>
      <c r="G143" s="6" t="s">
        <v>133</v>
      </c>
      <c r="H143" s="5">
        <v>500</v>
      </c>
      <c r="I143" s="5" t="s">
        <v>134</v>
      </c>
      <c r="J143" s="7">
        <f>SUM(K143:P143)</f>
        <v>8009.4</v>
      </c>
      <c r="K143" s="7">
        <v>3918.7</v>
      </c>
      <c r="L143" s="7">
        <v>4090.7</v>
      </c>
      <c r="M143" s="7"/>
      <c r="N143" s="7"/>
      <c r="O143" s="7">
        <f t="shared" ref="O143:P143" si="82">O172</f>
        <v>0</v>
      </c>
      <c r="P143" s="7">
        <f t="shared" si="82"/>
        <v>0</v>
      </c>
      <c r="Q143" s="95"/>
      <c r="R143" s="95"/>
      <c r="S143" s="95"/>
      <c r="T143" s="98"/>
      <c r="U143" s="98"/>
      <c r="W143" s="47"/>
      <c r="X143" s="47"/>
    </row>
    <row r="144" spans="1:24" ht="171" customHeight="1" x14ac:dyDescent="0.25">
      <c r="A144" s="96"/>
      <c r="B144" s="99"/>
      <c r="C144" s="99"/>
      <c r="D144" s="4" t="s">
        <v>127</v>
      </c>
      <c r="E144" s="5">
        <v>821</v>
      </c>
      <c r="F144" s="6" t="s">
        <v>18</v>
      </c>
      <c r="G144" s="6" t="s">
        <v>18</v>
      </c>
      <c r="H144" s="5">
        <v>500</v>
      </c>
      <c r="I144" s="5" t="s">
        <v>134</v>
      </c>
      <c r="J144" s="7">
        <f>K144+L144+M144+N144+O144+P144+Q144+R144+S144</f>
        <v>23000</v>
      </c>
      <c r="K144" s="7">
        <v>500</v>
      </c>
      <c r="L144" s="7">
        <v>4500</v>
      </c>
      <c r="M144" s="7">
        <v>4500</v>
      </c>
      <c r="N144" s="7">
        <v>4500</v>
      </c>
      <c r="O144" s="7">
        <v>4500</v>
      </c>
      <c r="P144" s="7">
        <v>4500</v>
      </c>
      <c r="Q144" s="96"/>
      <c r="R144" s="96"/>
      <c r="S144" s="96"/>
      <c r="T144" s="99"/>
      <c r="U144" s="99"/>
      <c r="W144" s="47"/>
      <c r="X144" s="47"/>
    </row>
    <row r="145" spans="1:24" ht="28.5" customHeight="1" x14ac:dyDescent="0.25">
      <c r="A145" s="91" t="s">
        <v>203</v>
      </c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3"/>
      <c r="W145" s="47"/>
      <c r="X145" s="47"/>
    </row>
    <row r="146" spans="1:24" ht="39.75" customHeight="1" x14ac:dyDescent="0.25">
      <c r="A146" s="94" t="s">
        <v>184</v>
      </c>
      <c r="B146" s="97" t="s">
        <v>137</v>
      </c>
      <c r="C146" s="97" t="s">
        <v>33</v>
      </c>
      <c r="D146" s="4" t="s">
        <v>138</v>
      </c>
      <c r="E146" s="5" t="s">
        <v>18</v>
      </c>
      <c r="F146" s="6" t="s">
        <v>18</v>
      </c>
      <c r="G146" s="6" t="s">
        <v>18</v>
      </c>
      <c r="H146" s="5" t="s">
        <v>18</v>
      </c>
      <c r="I146" s="5" t="s">
        <v>18</v>
      </c>
      <c r="J146" s="7">
        <f>SUM(K146:P146)</f>
        <v>75000</v>
      </c>
      <c r="K146" s="7">
        <f>SUM(K147:K149)</f>
        <v>12500</v>
      </c>
      <c r="L146" s="7">
        <f t="shared" ref="L146:P146" si="83">SUM(L147:L149)</f>
        <v>12500</v>
      </c>
      <c r="M146" s="7">
        <f t="shared" si="83"/>
        <v>12500</v>
      </c>
      <c r="N146" s="7">
        <f t="shared" si="83"/>
        <v>12500</v>
      </c>
      <c r="O146" s="7">
        <f t="shared" si="83"/>
        <v>12500</v>
      </c>
      <c r="P146" s="7">
        <f t="shared" si="83"/>
        <v>12500</v>
      </c>
      <c r="Q146" s="94" t="str">
        <f t="shared" ref="Q146" si="84">$Q$79</f>
        <v>2019-2024</v>
      </c>
      <c r="R146" s="100" t="s">
        <v>130</v>
      </c>
      <c r="S146" s="100" t="s">
        <v>136</v>
      </c>
      <c r="T146" s="100" t="s">
        <v>18</v>
      </c>
      <c r="U146" s="100" t="s">
        <v>18</v>
      </c>
      <c r="W146" s="47"/>
      <c r="X146" s="47"/>
    </row>
    <row r="147" spans="1:24" ht="18" customHeight="1" x14ac:dyDescent="0.25">
      <c r="A147" s="95"/>
      <c r="B147" s="98"/>
      <c r="C147" s="98"/>
      <c r="D147" s="25" t="s">
        <v>20</v>
      </c>
      <c r="E147" s="5">
        <v>821</v>
      </c>
      <c r="F147" s="8" t="s">
        <v>18</v>
      </c>
      <c r="G147" s="8" t="s">
        <v>139</v>
      </c>
      <c r="H147" s="14" t="s">
        <v>18</v>
      </c>
      <c r="I147" s="14" t="s">
        <v>18</v>
      </c>
      <c r="J147" s="7">
        <f>K147+L147+M147+N147+O147+P147</f>
        <v>75000</v>
      </c>
      <c r="K147" s="7">
        <f>K151+K156+K161</f>
        <v>12500</v>
      </c>
      <c r="L147" s="7">
        <f t="shared" ref="L147:P147" si="85">L151+L156+L161</f>
        <v>12500</v>
      </c>
      <c r="M147" s="7">
        <f t="shared" si="85"/>
        <v>12500</v>
      </c>
      <c r="N147" s="7">
        <f t="shared" si="85"/>
        <v>12500</v>
      </c>
      <c r="O147" s="7">
        <f t="shared" si="85"/>
        <v>12500</v>
      </c>
      <c r="P147" s="7">
        <f t="shared" si="85"/>
        <v>12500</v>
      </c>
      <c r="Q147" s="101"/>
      <c r="R147" s="101"/>
      <c r="S147" s="101"/>
      <c r="T147" s="101"/>
      <c r="U147" s="101"/>
      <c r="W147" s="47"/>
      <c r="X147" s="47"/>
    </row>
    <row r="148" spans="1:24" ht="36" customHeight="1" x14ac:dyDescent="0.25">
      <c r="A148" s="95"/>
      <c r="B148" s="98"/>
      <c r="C148" s="98"/>
      <c r="D148" s="4" t="s">
        <v>22</v>
      </c>
      <c r="E148" s="5" t="s">
        <v>18</v>
      </c>
      <c r="F148" s="6" t="s">
        <v>18</v>
      </c>
      <c r="G148" s="6" t="s">
        <v>18</v>
      </c>
      <c r="H148" s="5" t="s">
        <v>18</v>
      </c>
      <c r="I148" s="5" t="s">
        <v>18</v>
      </c>
      <c r="J148" s="7">
        <f>K148+L148+M148+N148+O148+P148</f>
        <v>0</v>
      </c>
      <c r="K148" s="7">
        <f>K153+K158+K163</f>
        <v>0</v>
      </c>
      <c r="L148" s="7">
        <f t="shared" ref="L148:P149" si="86">L153+L158+L163</f>
        <v>0</v>
      </c>
      <c r="M148" s="7">
        <f t="shared" si="86"/>
        <v>0</v>
      </c>
      <c r="N148" s="7">
        <f t="shared" si="86"/>
        <v>0</v>
      </c>
      <c r="O148" s="7">
        <f t="shared" si="86"/>
        <v>0</v>
      </c>
      <c r="P148" s="7">
        <f t="shared" si="86"/>
        <v>0</v>
      </c>
      <c r="Q148" s="101"/>
      <c r="R148" s="101"/>
      <c r="S148" s="101"/>
      <c r="T148" s="101"/>
      <c r="U148" s="101"/>
      <c r="W148" s="47"/>
      <c r="X148" s="47"/>
    </row>
    <row r="149" spans="1:24" ht="42" customHeight="1" x14ac:dyDescent="0.25">
      <c r="A149" s="96"/>
      <c r="B149" s="99"/>
      <c r="C149" s="99"/>
      <c r="D149" s="4" t="s">
        <v>127</v>
      </c>
      <c r="E149" s="5">
        <v>821</v>
      </c>
      <c r="F149" s="6" t="s">
        <v>18</v>
      </c>
      <c r="G149" s="6" t="s">
        <v>18</v>
      </c>
      <c r="H149" s="5" t="s">
        <v>18</v>
      </c>
      <c r="I149" s="5" t="s">
        <v>18</v>
      </c>
      <c r="J149" s="7">
        <f>K149+L149+M149+N149+O149+P149</f>
        <v>0</v>
      </c>
      <c r="K149" s="7">
        <f>K154+K159+K164</f>
        <v>0</v>
      </c>
      <c r="L149" s="7">
        <f t="shared" si="86"/>
        <v>0</v>
      </c>
      <c r="M149" s="7">
        <f t="shared" si="86"/>
        <v>0</v>
      </c>
      <c r="N149" s="7">
        <f t="shared" si="86"/>
        <v>0</v>
      </c>
      <c r="O149" s="7">
        <f t="shared" si="86"/>
        <v>0</v>
      </c>
      <c r="P149" s="7">
        <f t="shared" si="86"/>
        <v>0</v>
      </c>
      <c r="Q149" s="102"/>
      <c r="R149" s="102"/>
      <c r="S149" s="102"/>
      <c r="T149" s="102"/>
      <c r="U149" s="102"/>
      <c r="W149" s="47"/>
      <c r="X149" s="47"/>
    </row>
    <row r="150" spans="1:24" ht="39" customHeight="1" x14ac:dyDescent="0.25">
      <c r="A150" s="94" t="s">
        <v>185</v>
      </c>
      <c r="B150" s="110" t="s">
        <v>251</v>
      </c>
      <c r="C150" s="110" t="s">
        <v>33</v>
      </c>
      <c r="D150" s="72" t="s">
        <v>115</v>
      </c>
      <c r="E150" s="71" t="s">
        <v>18</v>
      </c>
      <c r="F150" s="74" t="s">
        <v>18</v>
      </c>
      <c r="G150" s="74" t="s">
        <v>18</v>
      </c>
      <c r="H150" s="71" t="s">
        <v>18</v>
      </c>
      <c r="I150" s="71" t="s">
        <v>18</v>
      </c>
      <c r="J150" s="7">
        <f>J151+J152+J153+J154</f>
        <v>23514</v>
      </c>
      <c r="K150" s="7">
        <f>K151+K152+K153+K154</f>
        <v>3919</v>
      </c>
      <c r="L150" s="7">
        <f t="shared" ref="L150:P150" si="87">L151+L152+L153+L154</f>
        <v>3919</v>
      </c>
      <c r="M150" s="7">
        <f t="shared" si="87"/>
        <v>3919</v>
      </c>
      <c r="N150" s="7">
        <f t="shared" si="87"/>
        <v>3919</v>
      </c>
      <c r="O150" s="7">
        <f t="shared" si="87"/>
        <v>3919</v>
      </c>
      <c r="P150" s="7">
        <f t="shared" si="87"/>
        <v>3919</v>
      </c>
      <c r="Q150" s="94" t="str">
        <f t="shared" ref="Q150" si="88">$Q$79</f>
        <v>2019-2024</v>
      </c>
      <c r="R150" s="94" t="s">
        <v>130</v>
      </c>
      <c r="S150" s="94" t="s">
        <v>136</v>
      </c>
      <c r="T150" s="97" t="s">
        <v>253</v>
      </c>
      <c r="U150" s="100" t="s">
        <v>254</v>
      </c>
      <c r="W150" s="47"/>
      <c r="X150" s="47"/>
    </row>
    <row r="151" spans="1:24" ht="20.25" customHeight="1" x14ac:dyDescent="0.25">
      <c r="A151" s="95"/>
      <c r="B151" s="111"/>
      <c r="C151" s="111"/>
      <c r="D151" s="106" t="s">
        <v>20</v>
      </c>
      <c r="E151" s="100">
        <v>821</v>
      </c>
      <c r="F151" s="103" t="s">
        <v>34</v>
      </c>
      <c r="G151" s="100" t="s">
        <v>141</v>
      </c>
      <c r="H151" s="100">
        <v>500</v>
      </c>
      <c r="I151" s="100" t="s">
        <v>142</v>
      </c>
      <c r="J151" s="144">
        <f>K151+L151+M151+N151+O151+P151</f>
        <v>23514</v>
      </c>
      <c r="K151" s="144">
        <v>3919</v>
      </c>
      <c r="L151" s="144">
        <v>3919</v>
      </c>
      <c r="M151" s="144">
        <v>3919</v>
      </c>
      <c r="N151" s="144">
        <v>3919</v>
      </c>
      <c r="O151" s="144">
        <v>3919</v>
      </c>
      <c r="P151" s="144">
        <v>3919</v>
      </c>
      <c r="Q151" s="95"/>
      <c r="R151" s="95"/>
      <c r="S151" s="95"/>
      <c r="T151" s="98"/>
      <c r="U151" s="101"/>
      <c r="W151" s="47"/>
      <c r="X151" s="47"/>
    </row>
    <row r="152" spans="1:24" ht="13.5" customHeight="1" x14ac:dyDescent="0.25">
      <c r="A152" s="96"/>
      <c r="B152" s="112"/>
      <c r="C152" s="112"/>
      <c r="D152" s="106"/>
      <c r="E152" s="102"/>
      <c r="F152" s="103"/>
      <c r="G152" s="102"/>
      <c r="H152" s="102"/>
      <c r="I152" s="102"/>
      <c r="J152" s="145">
        <f t="shared" ref="J152:J154" si="89">K152+L152+M152+N152+O152+P152</f>
        <v>0</v>
      </c>
      <c r="K152" s="145"/>
      <c r="L152" s="145"/>
      <c r="M152" s="145"/>
      <c r="N152" s="145"/>
      <c r="O152" s="145"/>
      <c r="P152" s="145"/>
      <c r="Q152" s="96"/>
      <c r="R152" s="96"/>
      <c r="S152" s="96"/>
      <c r="T152" s="99"/>
      <c r="U152" s="102"/>
      <c r="W152" s="47"/>
      <c r="X152" s="47"/>
    </row>
    <row r="153" spans="1:24" ht="47.25" customHeight="1" x14ac:dyDescent="0.25">
      <c r="A153" s="95"/>
      <c r="B153" s="110" t="s">
        <v>250</v>
      </c>
      <c r="C153" s="16"/>
      <c r="D153" s="76" t="s">
        <v>22</v>
      </c>
      <c r="E153" s="65">
        <v>821</v>
      </c>
      <c r="F153" s="70" t="s">
        <v>18</v>
      </c>
      <c r="G153" s="70" t="s">
        <v>18</v>
      </c>
      <c r="H153" s="65" t="s">
        <v>18</v>
      </c>
      <c r="I153" s="70" t="s">
        <v>18</v>
      </c>
      <c r="J153" s="73">
        <f t="shared" si="89"/>
        <v>0</v>
      </c>
      <c r="K153" s="73"/>
      <c r="L153" s="73"/>
      <c r="M153" s="73"/>
      <c r="N153" s="73"/>
      <c r="O153" s="73"/>
      <c r="P153" s="73"/>
      <c r="Q153" s="95"/>
      <c r="R153" s="95"/>
      <c r="S153" s="95"/>
      <c r="T153" s="97" t="s">
        <v>252</v>
      </c>
      <c r="U153" s="97" t="s">
        <v>255</v>
      </c>
    </row>
    <row r="154" spans="1:24" ht="54.75" customHeight="1" x14ac:dyDescent="0.25">
      <c r="A154" s="96"/>
      <c r="B154" s="112"/>
      <c r="C154" s="33"/>
      <c r="D154" s="4" t="s">
        <v>127</v>
      </c>
      <c r="E154" s="5">
        <v>821</v>
      </c>
      <c r="F154" s="6" t="s">
        <v>18</v>
      </c>
      <c r="G154" s="6" t="s">
        <v>18</v>
      </c>
      <c r="H154" s="5" t="s">
        <v>18</v>
      </c>
      <c r="I154" s="6" t="s">
        <v>18</v>
      </c>
      <c r="J154" s="7">
        <f t="shared" si="89"/>
        <v>0</v>
      </c>
      <c r="K154" s="7"/>
      <c r="L154" s="7"/>
      <c r="M154" s="7"/>
      <c r="N154" s="7"/>
      <c r="O154" s="7"/>
      <c r="P154" s="7"/>
      <c r="Q154" s="95"/>
      <c r="R154" s="95"/>
      <c r="S154" s="95"/>
      <c r="T154" s="99"/>
      <c r="U154" s="99"/>
    </row>
    <row r="155" spans="1:24" ht="39.75" customHeight="1" x14ac:dyDescent="0.25">
      <c r="A155" s="94" t="s">
        <v>186</v>
      </c>
      <c r="B155" s="97" t="s">
        <v>143</v>
      </c>
      <c r="C155" s="25" t="s">
        <v>33</v>
      </c>
      <c r="D155" s="4" t="s">
        <v>144</v>
      </c>
      <c r="E155" s="5" t="s">
        <v>18</v>
      </c>
      <c r="F155" s="6" t="s">
        <v>18</v>
      </c>
      <c r="G155" s="6" t="s">
        <v>18</v>
      </c>
      <c r="H155" s="5" t="s">
        <v>18</v>
      </c>
      <c r="I155" s="5" t="s">
        <v>18</v>
      </c>
      <c r="J155" s="7">
        <f>SUM(K155:P155)</f>
        <v>21000</v>
      </c>
      <c r="K155" s="7">
        <f>K156+K157+K158+K159</f>
        <v>3500</v>
      </c>
      <c r="L155" s="7">
        <f t="shared" ref="L155:P155" si="90">L156+L157+L158+L159</f>
        <v>3500</v>
      </c>
      <c r="M155" s="7">
        <f t="shared" si="90"/>
        <v>3500</v>
      </c>
      <c r="N155" s="7">
        <f t="shared" si="90"/>
        <v>3500</v>
      </c>
      <c r="O155" s="7">
        <f t="shared" si="90"/>
        <v>3500</v>
      </c>
      <c r="P155" s="7">
        <f t="shared" si="90"/>
        <v>3500</v>
      </c>
      <c r="Q155" s="8" t="str">
        <f t="shared" ref="Q155" si="91">$Q$79</f>
        <v>2019-2024</v>
      </c>
      <c r="R155" s="14" t="s">
        <v>130</v>
      </c>
      <c r="S155" s="14" t="s">
        <v>136</v>
      </c>
      <c r="T155" s="97" t="s">
        <v>192</v>
      </c>
      <c r="U155" s="97" t="s">
        <v>140</v>
      </c>
    </row>
    <row r="156" spans="1:24" ht="34.5" customHeight="1" x14ac:dyDescent="0.25">
      <c r="A156" s="95"/>
      <c r="B156" s="98"/>
      <c r="C156" s="10"/>
      <c r="D156" s="106" t="s">
        <v>20</v>
      </c>
      <c r="E156" s="100">
        <v>821</v>
      </c>
      <c r="F156" s="94" t="s">
        <v>34</v>
      </c>
      <c r="G156" s="100" t="s">
        <v>141</v>
      </c>
      <c r="H156" s="100">
        <v>500</v>
      </c>
      <c r="I156" s="100" t="s">
        <v>145</v>
      </c>
      <c r="J156" s="129">
        <f>K156+L156+M156+N156+O156+P156</f>
        <v>21000</v>
      </c>
      <c r="K156" s="129">
        <v>3500</v>
      </c>
      <c r="L156" s="129">
        <v>3500</v>
      </c>
      <c r="M156" s="129">
        <v>3500</v>
      </c>
      <c r="N156" s="129">
        <v>3500</v>
      </c>
      <c r="O156" s="129">
        <v>3500</v>
      </c>
      <c r="P156" s="129">
        <v>3500</v>
      </c>
      <c r="Q156" s="9"/>
      <c r="R156" s="18"/>
      <c r="S156" s="18"/>
      <c r="T156" s="98"/>
      <c r="U156" s="98"/>
    </row>
    <row r="157" spans="1:24" ht="95.25" hidden="1" customHeight="1" x14ac:dyDescent="0.25">
      <c r="A157" s="95"/>
      <c r="B157" s="98"/>
      <c r="C157" s="101"/>
      <c r="D157" s="106"/>
      <c r="E157" s="102"/>
      <c r="F157" s="96"/>
      <c r="G157" s="102"/>
      <c r="H157" s="102"/>
      <c r="I157" s="102"/>
      <c r="J157" s="130">
        <f t="shared" ref="J157:J159" si="92">K157+L157+M157+N157+O157+P157</f>
        <v>0</v>
      </c>
      <c r="K157" s="130"/>
      <c r="L157" s="130"/>
      <c r="M157" s="130"/>
      <c r="N157" s="130"/>
      <c r="O157" s="130"/>
      <c r="P157" s="130"/>
      <c r="Q157" s="95"/>
      <c r="R157" s="95"/>
      <c r="S157" s="95"/>
      <c r="T157" s="98"/>
      <c r="U157" s="98"/>
    </row>
    <row r="158" spans="1:24" ht="38.25" customHeight="1" x14ac:dyDescent="0.25">
      <c r="A158" s="95"/>
      <c r="B158" s="98"/>
      <c r="C158" s="101"/>
      <c r="D158" s="4" t="s">
        <v>22</v>
      </c>
      <c r="E158" s="5">
        <v>821</v>
      </c>
      <c r="F158" s="6" t="s">
        <v>18</v>
      </c>
      <c r="G158" s="6" t="s">
        <v>18</v>
      </c>
      <c r="H158" s="5" t="s">
        <v>18</v>
      </c>
      <c r="I158" s="6" t="s">
        <v>18</v>
      </c>
      <c r="J158" s="7">
        <f t="shared" si="92"/>
        <v>0</v>
      </c>
      <c r="K158" s="7"/>
      <c r="L158" s="7"/>
      <c r="M158" s="7"/>
      <c r="N158" s="7"/>
      <c r="O158" s="7"/>
      <c r="P158" s="7"/>
      <c r="Q158" s="95"/>
      <c r="R158" s="95"/>
      <c r="S158" s="95"/>
      <c r="T158" s="98"/>
      <c r="U158" s="98"/>
    </row>
    <row r="159" spans="1:24" ht="42" customHeight="1" x14ac:dyDescent="0.25">
      <c r="A159" s="96"/>
      <c r="B159" s="99"/>
      <c r="C159" s="102"/>
      <c r="D159" s="4" t="s">
        <v>127</v>
      </c>
      <c r="E159" s="5">
        <v>821</v>
      </c>
      <c r="F159" s="6" t="s">
        <v>18</v>
      </c>
      <c r="G159" s="5" t="s">
        <v>18</v>
      </c>
      <c r="H159" s="5" t="s">
        <v>18</v>
      </c>
      <c r="I159" s="6" t="s">
        <v>18</v>
      </c>
      <c r="J159" s="7">
        <f t="shared" si="92"/>
        <v>0</v>
      </c>
      <c r="K159" s="7"/>
      <c r="L159" s="7"/>
      <c r="M159" s="7"/>
      <c r="N159" s="7"/>
      <c r="O159" s="7"/>
      <c r="P159" s="7"/>
      <c r="Q159" s="15"/>
      <c r="R159" s="15"/>
      <c r="S159" s="15"/>
      <c r="T159" s="99"/>
      <c r="U159" s="99"/>
    </row>
    <row r="160" spans="1:24" ht="37.5" x14ac:dyDescent="0.25">
      <c r="A160" s="94" t="s">
        <v>187</v>
      </c>
      <c r="B160" s="97" t="s">
        <v>146</v>
      </c>
      <c r="C160" s="97" t="s">
        <v>33</v>
      </c>
      <c r="D160" s="4" t="s">
        <v>147</v>
      </c>
      <c r="E160" s="5" t="s">
        <v>18</v>
      </c>
      <c r="F160" s="6" t="s">
        <v>18</v>
      </c>
      <c r="G160" s="6" t="s">
        <v>18</v>
      </c>
      <c r="H160" s="5" t="s">
        <v>18</v>
      </c>
      <c r="I160" s="5" t="s">
        <v>18</v>
      </c>
      <c r="J160" s="7">
        <f>SUM(K160:P160)</f>
        <v>30486</v>
      </c>
      <c r="K160" s="7">
        <f>K161+K162+K163+K164</f>
        <v>5081</v>
      </c>
      <c r="L160" s="7">
        <f t="shared" ref="L160:P160" si="93">L161+L162+L163+L164</f>
        <v>5081</v>
      </c>
      <c r="M160" s="7">
        <f t="shared" si="93"/>
        <v>5081</v>
      </c>
      <c r="N160" s="7">
        <f t="shared" si="93"/>
        <v>5081</v>
      </c>
      <c r="O160" s="7">
        <f t="shared" si="93"/>
        <v>5081</v>
      </c>
      <c r="P160" s="7">
        <f t="shared" si="93"/>
        <v>5081</v>
      </c>
      <c r="Q160" s="94" t="str">
        <f t="shared" ref="Q160" si="94">$Q$79</f>
        <v>2019-2024</v>
      </c>
      <c r="R160" s="100" t="s">
        <v>130</v>
      </c>
      <c r="S160" s="100" t="s">
        <v>136</v>
      </c>
      <c r="T160" s="97" t="s">
        <v>192</v>
      </c>
      <c r="U160" s="97" t="s">
        <v>140</v>
      </c>
    </row>
    <row r="161" spans="1:21" ht="21.75" customHeight="1" x14ac:dyDescent="0.25">
      <c r="A161" s="95"/>
      <c r="B161" s="98"/>
      <c r="C161" s="98"/>
      <c r="D161" s="97" t="s">
        <v>20</v>
      </c>
      <c r="E161" s="94">
        <v>821</v>
      </c>
      <c r="F161" s="94" t="s">
        <v>34</v>
      </c>
      <c r="G161" s="100" t="s">
        <v>141</v>
      </c>
      <c r="H161" s="100">
        <v>500</v>
      </c>
      <c r="I161" s="100" t="s">
        <v>148</v>
      </c>
      <c r="J161" s="100">
        <f>SUM(K161:P161)</f>
        <v>30486</v>
      </c>
      <c r="K161" s="129">
        <v>5081</v>
      </c>
      <c r="L161" s="129">
        <v>5081</v>
      </c>
      <c r="M161" s="129">
        <v>5081</v>
      </c>
      <c r="N161" s="129">
        <v>5081</v>
      </c>
      <c r="O161" s="129">
        <v>5081</v>
      </c>
      <c r="P161" s="129">
        <v>5081</v>
      </c>
      <c r="Q161" s="101"/>
      <c r="R161" s="101"/>
      <c r="S161" s="101"/>
      <c r="T161" s="98"/>
      <c r="U161" s="98"/>
    </row>
    <row r="162" spans="1:21" ht="90.75" hidden="1" customHeight="1" x14ac:dyDescent="0.25">
      <c r="A162" s="95"/>
      <c r="B162" s="98"/>
      <c r="C162" s="98"/>
      <c r="D162" s="99"/>
      <c r="E162" s="96"/>
      <c r="F162" s="96"/>
      <c r="G162" s="102"/>
      <c r="H162" s="102"/>
      <c r="I162" s="102"/>
      <c r="J162" s="102">
        <f>SUM(K162:P162)</f>
        <v>0</v>
      </c>
      <c r="K162" s="130"/>
      <c r="L162" s="130"/>
      <c r="M162" s="130"/>
      <c r="N162" s="130"/>
      <c r="O162" s="130"/>
      <c r="P162" s="130"/>
      <c r="Q162" s="101"/>
      <c r="R162" s="101"/>
      <c r="S162" s="101"/>
      <c r="T162" s="98"/>
      <c r="U162" s="98"/>
    </row>
    <row r="163" spans="1:21" ht="37.5" x14ac:dyDescent="0.25">
      <c r="A163" s="95"/>
      <c r="B163" s="98"/>
      <c r="C163" s="98"/>
      <c r="D163" s="4" t="s">
        <v>22</v>
      </c>
      <c r="E163" s="5">
        <v>821</v>
      </c>
      <c r="F163" s="6" t="s">
        <v>18</v>
      </c>
      <c r="G163" s="6" t="s">
        <v>18</v>
      </c>
      <c r="H163" s="5" t="s">
        <v>18</v>
      </c>
      <c r="I163" s="6" t="s">
        <v>18</v>
      </c>
      <c r="J163" s="7">
        <f>SUM(K163:P163)</f>
        <v>0</v>
      </c>
      <c r="K163" s="7"/>
      <c r="L163" s="7"/>
      <c r="M163" s="7"/>
      <c r="N163" s="7"/>
      <c r="O163" s="7"/>
      <c r="P163" s="7"/>
      <c r="Q163" s="101"/>
      <c r="R163" s="101"/>
      <c r="S163" s="101"/>
      <c r="T163" s="98"/>
      <c r="U163" s="98"/>
    </row>
    <row r="164" spans="1:21" ht="39.75" customHeight="1" x14ac:dyDescent="0.25">
      <c r="A164" s="96"/>
      <c r="B164" s="99"/>
      <c r="C164" s="99"/>
      <c r="D164" s="4" t="s">
        <v>127</v>
      </c>
      <c r="E164" s="5">
        <v>821</v>
      </c>
      <c r="F164" s="6" t="s">
        <v>18</v>
      </c>
      <c r="G164" s="6" t="s">
        <v>18</v>
      </c>
      <c r="H164" s="5" t="s">
        <v>18</v>
      </c>
      <c r="I164" s="6" t="s">
        <v>18</v>
      </c>
      <c r="J164" s="7">
        <f>SUM(K164:P164)</f>
        <v>0</v>
      </c>
      <c r="K164" s="7"/>
      <c r="L164" s="7"/>
      <c r="M164" s="7"/>
      <c r="N164" s="7"/>
      <c r="O164" s="7"/>
      <c r="P164" s="7"/>
      <c r="Q164" s="102"/>
      <c r="R164" s="102"/>
      <c r="S164" s="102"/>
      <c r="T164" s="99"/>
      <c r="U164" s="99"/>
    </row>
    <row r="165" spans="1:21" ht="29.25" customHeight="1" x14ac:dyDescent="0.25">
      <c r="A165" s="91" t="s">
        <v>204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3"/>
    </row>
    <row r="166" spans="1:21" ht="37.5" customHeight="1" x14ac:dyDescent="0.25">
      <c r="A166" s="94" t="s">
        <v>188</v>
      </c>
      <c r="B166" s="97" t="s">
        <v>226</v>
      </c>
      <c r="C166" s="97" t="s">
        <v>33</v>
      </c>
      <c r="D166" s="4" t="s">
        <v>27</v>
      </c>
      <c r="E166" s="5" t="s">
        <v>18</v>
      </c>
      <c r="F166" s="6" t="s">
        <v>18</v>
      </c>
      <c r="G166" s="6" t="s">
        <v>18</v>
      </c>
      <c r="H166" s="5" t="s">
        <v>18</v>
      </c>
      <c r="I166" s="5" t="s">
        <v>18</v>
      </c>
      <c r="J166" s="7">
        <f>J167+J168+J169</f>
        <v>318198</v>
      </c>
      <c r="K166" s="7">
        <f>K167+K168+K169</f>
        <v>72233</v>
      </c>
      <c r="L166" s="7">
        <f t="shared" ref="L166:P166" si="95">L167+L168+L169</f>
        <v>49193</v>
      </c>
      <c r="M166" s="7">
        <f t="shared" si="95"/>
        <v>49193</v>
      </c>
      <c r="N166" s="7">
        <f t="shared" si="95"/>
        <v>49193</v>
      </c>
      <c r="O166" s="7">
        <f t="shared" si="95"/>
        <v>49193</v>
      </c>
      <c r="P166" s="7">
        <f t="shared" si="95"/>
        <v>49193</v>
      </c>
      <c r="Q166" s="100" t="str">
        <f t="shared" ref="Q166" si="96">$Q$79</f>
        <v>2019-2024</v>
      </c>
      <c r="R166" s="100" t="s">
        <v>130</v>
      </c>
      <c r="S166" s="100" t="s">
        <v>149</v>
      </c>
      <c r="T166" s="100" t="s">
        <v>18</v>
      </c>
      <c r="U166" s="100" t="s">
        <v>18</v>
      </c>
    </row>
    <row r="167" spans="1:21" ht="21" customHeight="1" x14ac:dyDescent="0.25">
      <c r="A167" s="95"/>
      <c r="B167" s="98"/>
      <c r="C167" s="98"/>
      <c r="D167" s="4" t="s">
        <v>20</v>
      </c>
      <c r="E167" s="14">
        <v>821</v>
      </c>
      <c r="F167" s="8" t="s">
        <v>18</v>
      </c>
      <c r="G167" s="8" t="s">
        <v>150</v>
      </c>
      <c r="H167" s="14" t="s">
        <v>18</v>
      </c>
      <c r="I167" s="14" t="s">
        <v>18</v>
      </c>
      <c r="J167" s="7">
        <f>SUM(K167:P167)</f>
        <v>0</v>
      </c>
      <c r="K167" s="7"/>
      <c r="L167" s="7"/>
      <c r="M167" s="7"/>
      <c r="N167" s="7">
        <f t="shared" ref="L167:P169" si="97">N171</f>
        <v>0</v>
      </c>
      <c r="O167" s="7">
        <f t="shared" si="97"/>
        <v>0</v>
      </c>
      <c r="P167" s="7">
        <f t="shared" si="97"/>
        <v>0</v>
      </c>
      <c r="Q167" s="101"/>
      <c r="R167" s="101"/>
      <c r="S167" s="101"/>
      <c r="T167" s="101"/>
      <c r="U167" s="101"/>
    </row>
    <row r="168" spans="1:21" ht="65.25" customHeight="1" x14ac:dyDescent="0.25">
      <c r="A168" s="95"/>
      <c r="B168" s="98"/>
      <c r="C168" s="98"/>
      <c r="D168" s="4" t="s">
        <v>22</v>
      </c>
      <c r="E168" s="51"/>
      <c r="F168" s="50"/>
      <c r="G168" s="50"/>
      <c r="H168" s="51"/>
      <c r="I168" s="51"/>
      <c r="J168" s="7"/>
      <c r="K168" s="7">
        <f>K172</f>
        <v>0</v>
      </c>
      <c r="L168" s="7">
        <f t="shared" si="97"/>
        <v>0</v>
      </c>
      <c r="M168" s="7">
        <f t="shared" si="97"/>
        <v>0</v>
      </c>
      <c r="N168" s="7">
        <f t="shared" si="97"/>
        <v>0</v>
      </c>
      <c r="O168" s="7">
        <f t="shared" si="97"/>
        <v>0</v>
      </c>
      <c r="P168" s="7">
        <f t="shared" si="97"/>
        <v>0</v>
      </c>
      <c r="Q168" s="101"/>
      <c r="R168" s="101"/>
      <c r="S168" s="101"/>
      <c r="T168" s="101"/>
      <c r="U168" s="101"/>
    </row>
    <row r="169" spans="1:21" ht="77.25" customHeight="1" x14ac:dyDescent="0.25">
      <c r="A169" s="96"/>
      <c r="B169" s="99"/>
      <c r="C169" s="99"/>
      <c r="D169" s="4" t="s">
        <v>127</v>
      </c>
      <c r="E169" s="5">
        <v>821</v>
      </c>
      <c r="F169" s="6" t="s">
        <v>18</v>
      </c>
      <c r="G169" s="6" t="s">
        <v>18</v>
      </c>
      <c r="H169" s="5" t="s">
        <v>18</v>
      </c>
      <c r="I169" s="5" t="s">
        <v>18</v>
      </c>
      <c r="J169" s="7">
        <f>K169+L169+M169+N169+O169+P169</f>
        <v>318198</v>
      </c>
      <c r="K169" s="7">
        <f>K173</f>
        <v>72233</v>
      </c>
      <c r="L169" s="7">
        <f>L173</f>
        <v>49193</v>
      </c>
      <c r="M169" s="7">
        <f t="shared" si="97"/>
        <v>49193</v>
      </c>
      <c r="N169" s="7">
        <f t="shared" si="97"/>
        <v>49193</v>
      </c>
      <c r="O169" s="7">
        <f t="shared" si="97"/>
        <v>49193</v>
      </c>
      <c r="P169" s="7">
        <f t="shared" si="97"/>
        <v>49193</v>
      </c>
      <c r="Q169" s="102"/>
      <c r="R169" s="102"/>
      <c r="S169" s="102"/>
      <c r="T169" s="102"/>
      <c r="U169" s="102"/>
    </row>
    <row r="170" spans="1:21" ht="39" customHeight="1" x14ac:dyDescent="0.25">
      <c r="A170" s="94" t="s">
        <v>189</v>
      </c>
      <c r="B170" s="97" t="s">
        <v>205</v>
      </c>
      <c r="C170" s="97" t="s">
        <v>33</v>
      </c>
      <c r="D170" s="4" t="s">
        <v>27</v>
      </c>
      <c r="E170" s="5" t="s">
        <v>18</v>
      </c>
      <c r="F170" s="6" t="s">
        <v>18</v>
      </c>
      <c r="G170" s="6" t="s">
        <v>18</v>
      </c>
      <c r="H170" s="5" t="s">
        <v>18</v>
      </c>
      <c r="I170" s="5" t="s">
        <v>18</v>
      </c>
      <c r="J170" s="7">
        <f>J171+J172+J173</f>
        <v>318198</v>
      </c>
      <c r="K170" s="7">
        <f>K171+K172+K173</f>
        <v>72233</v>
      </c>
      <c r="L170" s="7">
        <f t="shared" ref="L170:P170" si="98">L171+L172+L173</f>
        <v>49193</v>
      </c>
      <c r="M170" s="7">
        <f t="shared" si="98"/>
        <v>49193</v>
      </c>
      <c r="N170" s="7">
        <f t="shared" si="98"/>
        <v>49193</v>
      </c>
      <c r="O170" s="7">
        <f t="shared" si="98"/>
        <v>49193</v>
      </c>
      <c r="P170" s="7">
        <f t="shared" si="98"/>
        <v>49193</v>
      </c>
      <c r="Q170" s="94" t="str">
        <f t="shared" ref="Q170" si="99">$Q$79</f>
        <v>2019-2024</v>
      </c>
      <c r="R170" s="94" t="s">
        <v>130</v>
      </c>
      <c r="S170" s="94" t="s">
        <v>149</v>
      </c>
      <c r="T170" s="97" t="s">
        <v>206</v>
      </c>
      <c r="U170" s="97" t="s">
        <v>151</v>
      </c>
    </row>
    <row r="171" spans="1:21" ht="28.5" customHeight="1" x14ac:dyDescent="0.25">
      <c r="A171" s="95"/>
      <c r="B171" s="98"/>
      <c r="C171" s="98"/>
      <c r="D171" s="4" t="s">
        <v>20</v>
      </c>
      <c r="E171" s="14">
        <v>821</v>
      </c>
      <c r="F171" s="8" t="s">
        <v>34</v>
      </c>
      <c r="G171" s="8" t="s">
        <v>152</v>
      </c>
      <c r="H171" s="14">
        <v>500</v>
      </c>
      <c r="I171" s="14" t="s">
        <v>153</v>
      </c>
      <c r="J171" s="7">
        <f>SUM(K171:P171)</f>
        <v>0</v>
      </c>
      <c r="K171" s="7"/>
      <c r="L171" s="7"/>
      <c r="M171" s="7"/>
      <c r="N171" s="7">
        <v>0</v>
      </c>
      <c r="O171" s="7">
        <v>0</v>
      </c>
      <c r="P171" s="7">
        <v>0</v>
      </c>
      <c r="Q171" s="95"/>
      <c r="R171" s="95"/>
      <c r="S171" s="95"/>
      <c r="T171" s="98"/>
      <c r="U171" s="98"/>
    </row>
    <row r="172" spans="1:21" ht="69" customHeight="1" x14ac:dyDescent="0.25">
      <c r="A172" s="95"/>
      <c r="B172" s="98"/>
      <c r="C172" s="98"/>
      <c r="D172" s="4" t="s">
        <v>22</v>
      </c>
      <c r="E172" s="11"/>
      <c r="F172" s="15"/>
      <c r="G172" s="15"/>
      <c r="H172" s="11"/>
      <c r="I172" s="11"/>
      <c r="J172" s="7"/>
      <c r="K172" s="7"/>
      <c r="L172" s="7"/>
      <c r="M172" s="7"/>
      <c r="N172" s="7"/>
      <c r="O172" s="7"/>
      <c r="P172" s="7"/>
      <c r="Q172" s="95"/>
      <c r="R172" s="95"/>
      <c r="S172" s="95"/>
      <c r="T172" s="98"/>
      <c r="U172" s="98"/>
    </row>
    <row r="173" spans="1:21" ht="166.5" customHeight="1" x14ac:dyDescent="0.25">
      <c r="A173" s="96"/>
      <c r="B173" s="99"/>
      <c r="C173" s="99"/>
      <c r="D173" s="12" t="s">
        <v>127</v>
      </c>
      <c r="E173" s="11">
        <v>821</v>
      </c>
      <c r="F173" s="15" t="s">
        <v>18</v>
      </c>
      <c r="G173" s="15" t="s">
        <v>18</v>
      </c>
      <c r="H173" s="11" t="s">
        <v>18</v>
      </c>
      <c r="I173" s="11" t="s">
        <v>18</v>
      </c>
      <c r="J173" s="37">
        <f>K173+L173+M173+N173+O173+P173</f>
        <v>318198</v>
      </c>
      <c r="K173" s="37">
        <v>72233</v>
      </c>
      <c r="L173" s="37">
        <v>49193</v>
      </c>
      <c r="M173" s="37">
        <v>49193</v>
      </c>
      <c r="N173" s="37">
        <v>49193</v>
      </c>
      <c r="O173" s="37">
        <v>49193</v>
      </c>
      <c r="P173" s="37">
        <v>49193</v>
      </c>
      <c r="Q173" s="96"/>
      <c r="R173" s="96"/>
      <c r="S173" s="96"/>
      <c r="T173" s="99"/>
      <c r="U173" s="99"/>
    </row>
    <row r="174" spans="1:21" x14ac:dyDescent="0.25">
      <c r="D174" s="48"/>
    </row>
    <row r="175" spans="1:21" x14ac:dyDescent="0.25">
      <c r="D175" s="48"/>
    </row>
  </sheetData>
  <mergeCells count="434">
    <mergeCell ref="Q38:Q39"/>
    <mergeCell ref="R38:R39"/>
    <mergeCell ref="S38:S39"/>
    <mergeCell ref="A98:A99"/>
    <mergeCell ref="Q98:Q99"/>
    <mergeCell ref="R98:R99"/>
    <mergeCell ref="S98:S99"/>
    <mergeCell ref="T98:T99"/>
    <mergeCell ref="U98:U99"/>
    <mergeCell ref="C89:C91"/>
    <mergeCell ref="A89:A91"/>
    <mergeCell ref="B89:B91"/>
    <mergeCell ref="Q89:Q91"/>
    <mergeCell ref="R89:R91"/>
    <mergeCell ref="S89:S91"/>
    <mergeCell ref="T89:T91"/>
    <mergeCell ref="U89:U91"/>
    <mergeCell ref="Q63:Q66"/>
    <mergeCell ref="R63:R66"/>
    <mergeCell ref="S63:S66"/>
    <mergeCell ref="H61:H62"/>
    <mergeCell ref="C43:C46"/>
    <mergeCell ref="Q43:Q46"/>
    <mergeCell ref="R43:R46"/>
    <mergeCell ref="T153:T154"/>
    <mergeCell ref="U153:U154"/>
    <mergeCell ref="D44:D45"/>
    <mergeCell ref="E44:E45"/>
    <mergeCell ref="F44:F45"/>
    <mergeCell ref="H44:H45"/>
    <mergeCell ref="I44:I45"/>
    <mergeCell ref="A133:U133"/>
    <mergeCell ref="A134:U134"/>
    <mergeCell ref="F136:F137"/>
    <mergeCell ref="H136:H137"/>
    <mergeCell ref="I136:I137"/>
    <mergeCell ref="T129:T132"/>
    <mergeCell ref="U129:U132"/>
    <mergeCell ref="A126:A128"/>
    <mergeCell ref="B126:B128"/>
    <mergeCell ref="C126:C128"/>
    <mergeCell ref="Q126:Q128"/>
    <mergeCell ref="R126:R128"/>
    <mergeCell ref="T126:T128"/>
    <mergeCell ref="U126:U128"/>
    <mergeCell ref="T122:T124"/>
    <mergeCell ref="U122:U124"/>
    <mergeCell ref="A119:A121"/>
    <mergeCell ref="U150:U152"/>
    <mergeCell ref="B150:B152"/>
    <mergeCell ref="A150:A152"/>
    <mergeCell ref="A74:A76"/>
    <mergeCell ref="B74:B76"/>
    <mergeCell ref="C74:C76"/>
    <mergeCell ref="Q74:Q76"/>
    <mergeCell ref="D80:D82"/>
    <mergeCell ref="E80:E81"/>
    <mergeCell ref="A77:U77"/>
    <mergeCell ref="A78:U78"/>
    <mergeCell ref="A79:A82"/>
    <mergeCell ref="B79:B82"/>
    <mergeCell ref="C79:C82"/>
    <mergeCell ref="Q79:Q82"/>
    <mergeCell ref="R79:R82"/>
    <mergeCell ref="S79:S82"/>
    <mergeCell ref="T79:T82"/>
    <mergeCell ref="U79:U82"/>
    <mergeCell ref="T150:T152"/>
    <mergeCell ref="A145:U145"/>
    <mergeCell ref="A146:A149"/>
    <mergeCell ref="T140:T144"/>
    <mergeCell ref="U140:U144"/>
    <mergeCell ref="S43:S46"/>
    <mergeCell ref="T43:T46"/>
    <mergeCell ref="U43:U46"/>
    <mergeCell ref="B160:B164"/>
    <mergeCell ref="C160:C164"/>
    <mergeCell ref="Q160:Q164"/>
    <mergeCell ref="R160:R164"/>
    <mergeCell ref="T160:T164"/>
    <mergeCell ref="U160:U164"/>
    <mergeCell ref="D161:D162"/>
    <mergeCell ref="E161:E162"/>
    <mergeCell ref="D83:D84"/>
    <mergeCell ref="F80:F81"/>
    <mergeCell ref="H80:H81"/>
    <mergeCell ref="I80:I81"/>
    <mergeCell ref="C157:C159"/>
    <mergeCell ref="Q157:Q158"/>
    <mergeCell ref="T155:T159"/>
    <mergeCell ref="S160:S164"/>
    <mergeCell ref="U155:U159"/>
    <mergeCell ref="E156:E157"/>
    <mergeCell ref="F156:F157"/>
    <mergeCell ref="G156:G157"/>
    <mergeCell ref="I161:I162"/>
    <mergeCell ref="A155:A159"/>
    <mergeCell ref="B155:B159"/>
    <mergeCell ref="D156:D157"/>
    <mergeCell ref="C150:C152"/>
    <mergeCell ref="Q150:Q152"/>
    <mergeCell ref="R150:R152"/>
    <mergeCell ref="S150:S152"/>
    <mergeCell ref="Q153:Q154"/>
    <mergeCell ref="R153:R154"/>
    <mergeCell ref="S153:S154"/>
    <mergeCell ref="H156:H157"/>
    <mergeCell ref="A153:A154"/>
    <mergeCell ref="B153:B154"/>
    <mergeCell ref="J161:J162"/>
    <mergeCell ref="K161:K162"/>
    <mergeCell ref="S157:S158"/>
    <mergeCell ref="I156:I157"/>
    <mergeCell ref="J156:J157"/>
    <mergeCell ref="K156:K157"/>
    <mergeCell ref="L156:L157"/>
    <mergeCell ref="M156:M157"/>
    <mergeCell ref="N156:N157"/>
    <mergeCell ref="R157:R158"/>
    <mergeCell ref="A160:A164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D151:D152"/>
    <mergeCell ref="E151:E152"/>
    <mergeCell ref="F151:F152"/>
    <mergeCell ref="G151:G152"/>
    <mergeCell ref="H151:H152"/>
    <mergeCell ref="F161:F162"/>
    <mergeCell ref="G161:G162"/>
    <mergeCell ref="L161:L162"/>
    <mergeCell ref="M161:M162"/>
    <mergeCell ref="N161:N162"/>
    <mergeCell ref="O161:O162"/>
    <mergeCell ref="O156:O157"/>
    <mergeCell ref="P156:P157"/>
    <mergeCell ref="P161:P162"/>
    <mergeCell ref="H161:H162"/>
    <mergeCell ref="T146:T149"/>
    <mergeCell ref="U146:U149"/>
    <mergeCell ref="A129:A132"/>
    <mergeCell ref="B129:B132"/>
    <mergeCell ref="C129:C132"/>
    <mergeCell ref="Q129:Q132"/>
    <mergeCell ref="R129:R132"/>
    <mergeCell ref="S129:S132"/>
    <mergeCell ref="G130:G132"/>
    <mergeCell ref="B146:B149"/>
    <mergeCell ref="C146:C149"/>
    <mergeCell ref="Q146:Q149"/>
    <mergeCell ref="R146:R149"/>
    <mergeCell ref="S146:S149"/>
    <mergeCell ref="A140:A144"/>
    <mergeCell ref="B140:B144"/>
    <mergeCell ref="C140:C144"/>
    <mergeCell ref="I141:I142"/>
    <mergeCell ref="F141:F142"/>
    <mergeCell ref="H141:H142"/>
    <mergeCell ref="D141:D142"/>
    <mergeCell ref="E141:E142"/>
    <mergeCell ref="R122:R124"/>
    <mergeCell ref="A122:A124"/>
    <mergeCell ref="B122:B124"/>
    <mergeCell ref="C122:C124"/>
    <mergeCell ref="S126:S128"/>
    <mergeCell ref="Q119:Q121"/>
    <mergeCell ref="R119:R121"/>
    <mergeCell ref="S119:S121"/>
    <mergeCell ref="T119:T121"/>
    <mergeCell ref="B119:B121"/>
    <mergeCell ref="C119:C121"/>
    <mergeCell ref="U119:U121"/>
    <mergeCell ref="T106:T108"/>
    <mergeCell ref="U106:U108"/>
    <mergeCell ref="T115:T118"/>
    <mergeCell ref="U115:U118"/>
    <mergeCell ref="A112:A114"/>
    <mergeCell ref="B112:B114"/>
    <mergeCell ref="C112:C114"/>
    <mergeCell ref="Q112:Q114"/>
    <mergeCell ref="R112:R114"/>
    <mergeCell ref="S112:S114"/>
    <mergeCell ref="T112:T114"/>
    <mergeCell ref="U112:U114"/>
    <mergeCell ref="A115:A118"/>
    <mergeCell ref="B115:B118"/>
    <mergeCell ref="C115:C118"/>
    <mergeCell ref="Q115:Q118"/>
    <mergeCell ref="R115:R118"/>
    <mergeCell ref="S115:S118"/>
    <mergeCell ref="A106:A108"/>
    <mergeCell ref="B106:B108"/>
    <mergeCell ref="C106:C108"/>
    <mergeCell ref="Q106:Q108"/>
    <mergeCell ref="R106:R108"/>
    <mergeCell ref="S106:S108"/>
    <mergeCell ref="A102:A105"/>
    <mergeCell ref="B102:B105"/>
    <mergeCell ref="C102:C105"/>
    <mergeCell ref="A101:U101"/>
    <mergeCell ref="Q102:Q105"/>
    <mergeCell ref="R102:R105"/>
    <mergeCell ref="S102:S105"/>
    <mergeCell ref="T102:T105"/>
    <mergeCell ref="U102:U105"/>
    <mergeCell ref="S85:S88"/>
    <mergeCell ref="U92:U94"/>
    <mergeCell ref="U95:U97"/>
    <mergeCell ref="C98:C99"/>
    <mergeCell ref="B98:B99"/>
    <mergeCell ref="A95:A97"/>
    <mergeCell ref="B95:B97"/>
    <mergeCell ref="C95:C97"/>
    <mergeCell ref="Q95:Q97"/>
    <mergeCell ref="R95:R97"/>
    <mergeCell ref="S95:S97"/>
    <mergeCell ref="T95:T97"/>
    <mergeCell ref="T74:T76"/>
    <mergeCell ref="U74:U76"/>
    <mergeCell ref="E75:E76"/>
    <mergeCell ref="F75:F76"/>
    <mergeCell ref="R74:R76"/>
    <mergeCell ref="S74:S76"/>
    <mergeCell ref="T85:T88"/>
    <mergeCell ref="A92:A94"/>
    <mergeCell ref="B92:B94"/>
    <mergeCell ref="C92:C94"/>
    <mergeCell ref="Q92:Q94"/>
    <mergeCell ref="R92:R94"/>
    <mergeCell ref="S92:S94"/>
    <mergeCell ref="T92:T94"/>
    <mergeCell ref="U85:U88"/>
    <mergeCell ref="D86:D87"/>
    <mergeCell ref="E86:E88"/>
    <mergeCell ref="F86:F88"/>
    <mergeCell ref="H86:H88"/>
    <mergeCell ref="A85:A88"/>
    <mergeCell ref="B85:B88"/>
    <mergeCell ref="C85:C88"/>
    <mergeCell ref="Q85:Q88"/>
    <mergeCell ref="R85:R88"/>
    <mergeCell ref="R68:R70"/>
    <mergeCell ref="S68:S70"/>
    <mergeCell ref="T68:T70"/>
    <mergeCell ref="U68:U70"/>
    <mergeCell ref="R71:R73"/>
    <mergeCell ref="S71:S73"/>
    <mergeCell ref="Q68:Q70"/>
    <mergeCell ref="T71:T73"/>
    <mergeCell ref="U71:U73"/>
    <mergeCell ref="U48:U55"/>
    <mergeCell ref="D49:D50"/>
    <mergeCell ref="E49:E50"/>
    <mergeCell ref="F49:F50"/>
    <mergeCell ref="H49:H50"/>
    <mergeCell ref="I49:I50"/>
    <mergeCell ref="D53:D55"/>
    <mergeCell ref="A48:A55"/>
    <mergeCell ref="E61:E62"/>
    <mergeCell ref="F61:F62"/>
    <mergeCell ref="G61:G62"/>
    <mergeCell ref="A56:A58"/>
    <mergeCell ref="B56:B58"/>
    <mergeCell ref="C56:C58"/>
    <mergeCell ref="T56:T58"/>
    <mergeCell ref="U56:U58"/>
    <mergeCell ref="S56:S58"/>
    <mergeCell ref="Q56:Q58"/>
    <mergeCell ref="R56:R58"/>
    <mergeCell ref="O41:O42"/>
    <mergeCell ref="P41:P42"/>
    <mergeCell ref="B48:B55"/>
    <mergeCell ref="C48:C55"/>
    <mergeCell ref="Q48:Q55"/>
    <mergeCell ref="R48:R55"/>
    <mergeCell ref="S48:S55"/>
    <mergeCell ref="T48:T55"/>
    <mergeCell ref="I41:I42"/>
    <mergeCell ref="J41:J42"/>
    <mergeCell ref="K41:K42"/>
    <mergeCell ref="L41:L42"/>
    <mergeCell ref="M41:M42"/>
    <mergeCell ref="N41:N42"/>
    <mergeCell ref="B38:B41"/>
    <mergeCell ref="F39:F40"/>
    <mergeCell ref="D41:D42"/>
    <mergeCell ref="E41:E42"/>
    <mergeCell ref="F41:F42"/>
    <mergeCell ref="G41:G42"/>
    <mergeCell ref="H41:H42"/>
    <mergeCell ref="A47:U47"/>
    <mergeCell ref="A43:A46"/>
    <mergeCell ref="B43:B46"/>
    <mergeCell ref="B34:B37"/>
    <mergeCell ref="C34:C37"/>
    <mergeCell ref="Q34:Q37"/>
    <mergeCell ref="R34:R37"/>
    <mergeCell ref="S34:S37"/>
    <mergeCell ref="T34:T37"/>
    <mergeCell ref="U34:U37"/>
    <mergeCell ref="A31:A33"/>
    <mergeCell ref="B31:B33"/>
    <mergeCell ref="C31:C33"/>
    <mergeCell ref="Q31:Q33"/>
    <mergeCell ref="R31:R33"/>
    <mergeCell ref="S31:S33"/>
    <mergeCell ref="D35:D36"/>
    <mergeCell ref="T2:U2"/>
    <mergeCell ref="T10:T19"/>
    <mergeCell ref="U10:U19"/>
    <mergeCell ref="D11:D13"/>
    <mergeCell ref="D15:D17"/>
    <mergeCell ref="T31:T33"/>
    <mergeCell ref="U31:U33"/>
    <mergeCell ref="A29:U29"/>
    <mergeCell ref="A30:U30"/>
    <mergeCell ref="B4:U4"/>
    <mergeCell ref="A5:U5"/>
    <mergeCell ref="A7:A8"/>
    <mergeCell ref="B7:B8"/>
    <mergeCell ref="C7:C8"/>
    <mergeCell ref="D7:D8"/>
    <mergeCell ref="E7:I7"/>
    <mergeCell ref="J7:P7"/>
    <mergeCell ref="Q7:Q8"/>
    <mergeCell ref="R7:R8"/>
    <mergeCell ref="S7:S8"/>
    <mergeCell ref="T7:T8"/>
    <mergeCell ref="U7:U8"/>
    <mergeCell ref="A10:A19"/>
    <mergeCell ref="B10:B19"/>
    <mergeCell ref="C10:C19"/>
    <mergeCell ref="Q10:Q19"/>
    <mergeCell ref="R10:R19"/>
    <mergeCell ref="S10:S19"/>
    <mergeCell ref="A20:A28"/>
    <mergeCell ref="B20:B28"/>
    <mergeCell ref="C20:C28"/>
    <mergeCell ref="Q20:Q28"/>
    <mergeCell ref="R20:R28"/>
    <mergeCell ref="S20:S28"/>
    <mergeCell ref="T20:T28"/>
    <mergeCell ref="U20:U28"/>
    <mergeCell ref="D21:D23"/>
    <mergeCell ref="D25:D27"/>
    <mergeCell ref="A38:A39"/>
    <mergeCell ref="C38:C39"/>
    <mergeCell ref="T38:T41"/>
    <mergeCell ref="U38:U39"/>
    <mergeCell ref="D64:D65"/>
    <mergeCell ref="E64:E65"/>
    <mergeCell ref="F64:F65"/>
    <mergeCell ref="T63:T66"/>
    <mergeCell ref="U63:U66"/>
    <mergeCell ref="D39:D40"/>
    <mergeCell ref="E39:E40"/>
    <mergeCell ref="A59:A62"/>
    <mergeCell ref="B59:B62"/>
    <mergeCell ref="C59:C62"/>
    <mergeCell ref="Q59:Q62"/>
    <mergeCell ref="R59:R62"/>
    <mergeCell ref="S59:S62"/>
    <mergeCell ref="T59:T62"/>
    <mergeCell ref="U59:U62"/>
    <mergeCell ref="A34:A37"/>
    <mergeCell ref="A71:A73"/>
    <mergeCell ref="B71:B73"/>
    <mergeCell ref="C71:C73"/>
    <mergeCell ref="Q71:Q73"/>
    <mergeCell ref="P61:P62"/>
    <mergeCell ref="J61:J62"/>
    <mergeCell ref="K61:K62"/>
    <mergeCell ref="L61:L62"/>
    <mergeCell ref="M61:M62"/>
    <mergeCell ref="N61:N62"/>
    <mergeCell ref="O61:O62"/>
    <mergeCell ref="D61:D62"/>
    <mergeCell ref="I61:I62"/>
    <mergeCell ref="A68:A70"/>
    <mergeCell ref="B68:B70"/>
    <mergeCell ref="C68:C70"/>
    <mergeCell ref="E72:E73"/>
    <mergeCell ref="F72:F73"/>
    <mergeCell ref="G72:G73"/>
    <mergeCell ref="H72:H73"/>
    <mergeCell ref="I72:I73"/>
    <mergeCell ref="B63:B66"/>
    <mergeCell ref="A63:A66"/>
    <mergeCell ref="C63:C66"/>
    <mergeCell ref="B170:B173"/>
    <mergeCell ref="A170:A173"/>
    <mergeCell ref="T170:T173"/>
    <mergeCell ref="C170:C173"/>
    <mergeCell ref="Q170:Q173"/>
    <mergeCell ref="R170:R173"/>
    <mergeCell ref="S170:S173"/>
    <mergeCell ref="U170:U173"/>
    <mergeCell ref="A166:A169"/>
    <mergeCell ref="B166:B169"/>
    <mergeCell ref="C166:C169"/>
    <mergeCell ref="Q166:Q169"/>
    <mergeCell ref="R166:R169"/>
    <mergeCell ref="S166:S169"/>
    <mergeCell ref="T166:T169"/>
    <mergeCell ref="U166:U169"/>
    <mergeCell ref="A165:U165"/>
    <mergeCell ref="A109:A111"/>
    <mergeCell ref="B109:B111"/>
    <mergeCell ref="C109:C111"/>
    <mergeCell ref="Q109:Q111"/>
    <mergeCell ref="R109:R111"/>
    <mergeCell ref="S109:S111"/>
    <mergeCell ref="T109:T111"/>
    <mergeCell ref="U109:U111"/>
    <mergeCell ref="A135:A139"/>
    <mergeCell ref="B135:B139"/>
    <mergeCell ref="C135:C138"/>
    <mergeCell ref="Q135:Q138"/>
    <mergeCell ref="R135:R138"/>
    <mergeCell ref="S135:S138"/>
    <mergeCell ref="T135:T138"/>
    <mergeCell ref="U135:U138"/>
    <mergeCell ref="D136:D137"/>
    <mergeCell ref="E136:E137"/>
    <mergeCell ref="Q140:Q144"/>
    <mergeCell ref="R140:R144"/>
    <mergeCell ref="S140:S144"/>
    <mergeCell ref="S122:S124"/>
    <mergeCell ref="Q122:Q124"/>
  </mergeCells>
  <pageMargins left="0.59055118110236227" right="0.31496062992125984" top="0.98425196850393704" bottom="0.31496062992125984" header="0.31496062992125984" footer="0.31496062992125984"/>
  <pageSetup paperSize="9" scale="40" fitToHeight="0" orientation="landscape" r:id="rId1"/>
  <headerFooter differentFirst="1">
    <oddHeader>&amp;C&amp;"Times New Roman,обычный"&amp;14&amp;P</oddHeader>
    <firstHeader xml:space="preserve">&amp;C
</firstHeader>
  </headerFooter>
  <rowBreaks count="1" manualBreakCount="1">
    <brk id="3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2022-04-18T09:21:22Z</dcterms:modified>
</cp:coreProperties>
</file>